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25138\Desktop\"/>
    </mc:Choice>
  </mc:AlternateContent>
  <xr:revisionPtr revIDLastSave="0" documentId="13_ncr:1_{E9358342-75C8-41FA-9F60-62A45AED3361}" xr6:coauthVersionLast="47" xr6:coauthVersionMax="47" xr10:uidLastSave="{00000000-0000-0000-0000-000000000000}"/>
  <workbookProtection workbookAlgorithmName="SHA-512" workbookHashValue="pbM1IHRq+ePcS8qtVNwWWD0tiugR/PrBUADt9zGCazstqhckDBN1fq/XNIS77AwjlClu4ar0TAWyTPf3K5db7w==" workbookSaltValue="5PPB4BF0i0yVF/fMucQdYA==" workbookSpinCount="100000" lockStructure="1"/>
  <bookViews>
    <workbookView xWindow="-108" yWindow="-108" windowWidth="23256" windowHeight="12576" tabRatio="662" xr2:uid="{00000000-000D-0000-FFFF-FFFF00000000}"/>
  </bookViews>
  <sheets>
    <sheet name="☆試算シート" sheetId="1" r:id="rId1"/>
    <sheet name="計算方法について" sheetId="2" r:id="rId2"/>
    <sheet name="収入金額の入力について" sheetId="3" r:id="rId3"/>
    <sheet name="給与所得の求め方" sheetId="4" r:id="rId4"/>
    <sheet name="公的年金等の所得の求め方" sheetId="5" r:id="rId5"/>
    <sheet name="計算用(非表示)" sheetId="6" state="hidden" r:id="rId6"/>
    <sheet name="資料(非表示)" sheetId="7" state="hidden"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A7" i="6" l="1"/>
  <c r="B4" i="6"/>
  <c r="G36" i="6"/>
  <c r="BD7" i="6"/>
  <c r="BD16" i="6"/>
  <c r="AA9" i="6"/>
  <c r="AA10" i="6"/>
  <c r="AA11" i="6"/>
  <c r="AA12" i="6"/>
  <c r="AA13" i="6"/>
  <c r="AA8" i="6"/>
  <c r="Z9" i="6"/>
  <c r="Z10" i="6"/>
  <c r="Z11" i="6"/>
  <c r="Z12" i="6"/>
  <c r="Z13" i="6"/>
  <c r="Z8" i="6"/>
  <c r="Z7" i="6"/>
  <c r="H7" i="6"/>
  <c r="I7" i="6"/>
  <c r="J7" i="6"/>
  <c r="K7" i="6"/>
  <c r="L7" i="6"/>
  <c r="H8" i="6"/>
  <c r="I8" i="6"/>
  <c r="J8" i="6"/>
  <c r="K8" i="6"/>
  <c r="L8" i="6"/>
  <c r="H9" i="6"/>
  <c r="I9" i="6"/>
  <c r="J9" i="6"/>
  <c r="K9" i="6"/>
  <c r="L9" i="6"/>
  <c r="H10" i="6"/>
  <c r="I10" i="6"/>
  <c r="J10" i="6"/>
  <c r="K10" i="6"/>
  <c r="L10" i="6"/>
  <c r="H11" i="6"/>
  <c r="I11" i="6"/>
  <c r="J11" i="6"/>
  <c r="K11" i="6"/>
  <c r="L11" i="6"/>
  <c r="H12" i="6"/>
  <c r="I12" i="6"/>
  <c r="J12" i="6"/>
  <c r="K12" i="6"/>
  <c r="L12" i="6"/>
  <c r="H13" i="6"/>
  <c r="I13" i="6"/>
  <c r="J13" i="6"/>
  <c r="K13" i="6"/>
  <c r="L13" i="6"/>
  <c r="G9" i="6"/>
  <c r="G10" i="6"/>
  <c r="G11" i="6"/>
  <c r="G12" i="6"/>
  <c r="G13" i="6"/>
  <c r="G8" i="6"/>
  <c r="G7" i="6"/>
  <c r="B9" i="6"/>
  <c r="AB9" i="6" s="1"/>
  <c r="B10" i="6"/>
  <c r="AB10" i="6" s="1"/>
  <c r="B11" i="6"/>
  <c r="AB11" i="6" s="1"/>
  <c r="B12" i="6"/>
  <c r="AB12" i="6" s="1"/>
  <c r="B13" i="6"/>
  <c r="AB13" i="6" s="1"/>
  <c r="B8" i="6"/>
  <c r="AB8" i="6" s="1"/>
  <c r="B7" i="6"/>
  <c r="E12" i="7"/>
  <c r="U54" i="6"/>
  <c r="T54" i="6"/>
  <c r="S54" i="6"/>
  <c r="Z53" i="6"/>
  <c r="S53" i="6"/>
  <c r="Z52" i="6"/>
  <c r="Z51" i="6"/>
  <c r="Z50" i="6"/>
  <c r="Z49" i="6"/>
  <c r="Z48" i="6"/>
  <c r="S48" i="6"/>
  <c r="Z47" i="6"/>
  <c r="S47" i="6"/>
  <c r="Z46" i="6"/>
  <c r="S46" i="6"/>
  <c r="Z45" i="6"/>
  <c r="S45" i="6"/>
  <c r="Z44" i="6"/>
  <c r="S44" i="6"/>
  <c r="Z43" i="6"/>
  <c r="S43" i="6"/>
  <c r="Z42" i="6"/>
  <c r="S42" i="6"/>
  <c r="Z41" i="6"/>
  <c r="S41" i="6"/>
  <c r="Z40" i="6"/>
  <c r="S40" i="6"/>
  <c r="Z39" i="6"/>
  <c r="S39" i="6"/>
  <c r="Z38" i="6"/>
  <c r="S38" i="6"/>
  <c r="I38" i="6"/>
  <c r="G38" i="6"/>
  <c r="C38" i="6"/>
  <c r="B38" i="6"/>
  <c r="N38" i="6" s="1"/>
  <c r="Z37" i="6"/>
  <c r="S37" i="6"/>
  <c r="I37" i="6"/>
  <c r="H37" i="6"/>
  <c r="G37" i="6"/>
  <c r="E37" i="6"/>
  <c r="C37" i="6"/>
  <c r="B37" i="6"/>
  <c r="N37" i="6" s="1"/>
  <c r="Z36" i="6"/>
  <c r="S36" i="6"/>
  <c r="I36" i="6"/>
  <c r="H36" i="6"/>
  <c r="E36" i="6"/>
  <c r="C36" i="6"/>
  <c r="B36" i="6"/>
  <c r="N36" i="6" s="1"/>
  <c r="Z35" i="6"/>
  <c r="S35" i="6"/>
  <c r="K35" i="6"/>
  <c r="G35" i="6"/>
  <c r="C35" i="6"/>
  <c r="Z34" i="6"/>
  <c r="S34" i="6"/>
  <c r="W30" i="6"/>
  <c r="V30" i="6"/>
  <c r="AJ29" i="6"/>
  <c r="AI29" i="6"/>
  <c r="AH29" i="6"/>
  <c r="AG29" i="6"/>
  <c r="AF29" i="6"/>
  <c r="AE29" i="6"/>
  <c r="AD29" i="6"/>
  <c r="AC29" i="6"/>
  <c r="AB29" i="6"/>
  <c r="AA29" i="6"/>
  <c r="Z29" i="6"/>
  <c r="Y29" i="6"/>
  <c r="X29" i="6"/>
  <c r="W29" i="6"/>
  <c r="V29" i="6"/>
  <c r="U29" i="6"/>
  <c r="T29" i="6"/>
  <c r="S29" i="6"/>
  <c r="AJ28" i="6"/>
  <c r="AI28" i="6"/>
  <c r="AH28" i="6"/>
  <c r="AG28" i="6"/>
  <c r="AF28" i="6"/>
  <c r="AE28" i="6"/>
  <c r="AD28" i="6"/>
  <c r="AC28" i="6"/>
  <c r="AB28" i="6"/>
  <c r="AA28" i="6"/>
  <c r="Z28" i="6"/>
  <c r="Y28" i="6"/>
  <c r="X28" i="6"/>
  <c r="W28" i="6"/>
  <c r="V28" i="6"/>
  <c r="U28" i="6"/>
  <c r="T28" i="6"/>
  <c r="S28" i="6"/>
  <c r="AJ27" i="6"/>
  <c r="AI27" i="6"/>
  <c r="AH27" i="6"/>
  <c r="AG27" i="6"/>
  <c r="AF27" i="6"/>
  <c r="AE27" i="6"/>
  <c r="AD27" i="6"/>
  <c r="AC27" i="6"/>
  <c r="AB27" i="6"/>
  <c r="AA27" i="6"/>
  <c r="Z27" i="6"/>
  <c r="Y27" i="6"/>
  <c r="X27" i="6"/>
  <c r="W27" i="6"/>
  <c r="V27" i="6"/>
  <c r="U27" i="6"/>
  <c r="T27" i="6"/>
  <c r="S27" i="6"/>
  <c r="AJ26" i="6"/>
  <c r="AI26" i="6"/>
  <c r="AH26" i="6"/>
  <c r="AG26" i="6"/>
  <c r="AF26" i="6"/>
  <c r="AE26" i="6"/>
  <c r="AD26" i="6"/>
  <c r="AC26" i="6"/>
  <c r="AB26" i="6"/>
  <c r="AA26" i="6"/>
  <c r="Z26" i="6"/>
  <c r="Y26" i="6"/>
  <c r="X26" i="6"/>
  <c r="W26" i="6"/>
  <c r="V26" i="6"/>
  <c r="U26" i="6"/>
  <c r="T26" i="6"/>
  <c r="S26" i="6"/>
  <c r="AJ25" i="6"/>
  <c r="AI25" i="6"/>
  <c r="AH25" i="6"/>
  <c r="AG25" i="6"/>
  <c r="AF25" i="6"/>
  <c r="AE25" i="6"/>
  <c r="AD25" i="6"/>
  <c r="AC25" i="6"/>
  <c r="AB25" i="6"/>
  <c r="AA25" i="6"/>
  <c r="Z25" i="6"/>
  <c r="Y25" i="6"/>
  <c r="X25" i="6"/>
  <c r="W25" i="6"/>
  <c r="V25" i="6"/>
  <c r="U25" i="6"/>
  <c r="T25" i="6"/>
  <c r="S25" i="6"/>
  <c r="AJ24" i="6"/>
  <c r="AI24" i="6"/>
  <c r="AH24" i="6"/>
  <c r="AG24" i="6"/>
  <c r="AF24" i="6"/>
  <c r="AE24" i="6"/>
  <c r="AD24" i="6"/>
  <c r="AC24" i="6"/>
  <c r="AB24" i="6"/>
  <c r="AA24" i="6"/>
  <c r="Z24" i="6"/>
  <c r="Y24" i="6"/>
  <c r="X24" i="6"/>
  <c r="W24" i="6"/>
  <c r="V24" i="6"/>
  <c r="U24" i="6"/>
  <c r="T24" i="6"/>
  <c r="S24" i="6"/>
  <c r="AJ23" i="6"/>
  <c r="AI23" i="6"/>
  <c r="AH23" i="6"/>
  <c r="AG23" i="6"/>
  <c r="AF23" i="6"/>
  <c r="AE23" i="6"/>
  <c r="AD23" i="6"/>
  <c r="AC23" i="6"/>
  <c r="AB23" i="6"/>
  <c r="AA23" i="6"/>
  <c r="Z23" i="6"/>
  <c r="Y23" i="6"/>
  <c r="X23" i="6"/>
  <c r="W23" i="6"/>
  <c r="V23" i="6"/>
  <c r="U23" i="6"/>
  <c r="T23" i="6"/>
  <c r="S23" i="6"/>
  <c r="AJ22" i="6"/>
  <c r="AI22" i="6"/>
  <c r="AH22" i="6"/>
  <c r="AG22" i="6"/>
  <c r="AF22" i="6"/>
  <c r="AE22" i="6"/>
  <c r="AD22" i="6"/>
  <c r="AC22" i="6"/>
  <c r="AB22" i="6"/>
  <c r="AA22" i="6"/>
  <c r="Z22" i="6"/>
  <c r="Y22" i="6"/>
  <c r="X22" i="6"/>
  <c r="W22" i="6"/>
  <c r="V22" i="6"/>
  <c r="U22" i="6"/>
  <c r="T22" i="6"/>
  <c r="S22" i="6"/>
  <c r="Y21" i="6"/>
  <c r="X21" i="6"/>
  <c r="S21" i="6"/>
  <c r="BB20" i="6"/>
  <c r="BB22" i="6" s="1"/>
  <c r="B17" i="6"/>
  <c r="AA14" i="6"/>
  <c r="I22" i="6" s="1"/>
  <c r="Z14" i="6"/>
  <c r="H22" i="6" s="1"/>
  <c r="L14" i="6"/>
  <c r="K14" i="6"/>
  <c r="J14" i="6"/>
  <c r="I14" i="6"/>
  <c r="H14" i="6"/>
  <c r="G14" i="6"/>
  <c r="AI13" i="6"/>
  <c r="AF13" i="6"/>
  <c r="AC13" i="6"/>
  <c r="W13" i="6"/>
  <c r="P13" i="6"/>
  <c r="O13" i="6"/>
  <c r="N13" i="6"/>
  <c r="Q13" i="6" s="1"/>
  <c r="M13" i="6"/>
  <c r="F13" i="6"/>
  <c r="E13" i="6"/>
  <c r="D13" i="6"/>
  <c r="AM13" i="6" s="1"/>
  <c r="AN13" i="6" s="1"/>
  <c r="AI12" i="6"/>
  <c r="AF12" i="6"/>
  <c r="AC12" i="6"/>
  <c r="W12" i="6"/>
  <c r="P12" i="6"/>
  <c r="O12" i="6"/>
  <c r="N12" i="6"/>
  <c r="Q12" i="6" s="1"/>
  <c r="M12" i="6"/>
  <c r="F12" i="6"/>
  <c r="E12" i="6"/>
  <c r="D12" i="6"/>
  <c r="AM12" i="6" s="1"/>
  <c r="AN12" i="6" s="1"/>
  <c r="AI11" i="6"/>
  <c r="AF11" i="6"/>
  <c r="AC11" i="6"/>
  <c r="W11" i="6"/>
  <c r="P11" i="6"/>
  <c r="O11" i="6"/>
  <c r="N11" i="6"/>
  <c r="Q11" i="6" s="1"/>
  <c r="M11" i="6"/>
  <c r="F11" i="6"/>
  <c r="E11" i="6"/>
  <c r="D11" i="6"/>
  <c r="AM11" i="6" s="1"/>
  <c r="AN11" i="6" s="1"/>
  <c r="AI10" i="6"/>
  <c r="AF10" i="6"/>
  <c r="AC10" i="6"/>
  <c r="W10" i="6"/>
  <c r="P10" i="6"/>
  <c r="O10" i="6"/>
  <c r="N10" i="6"/>
  <c r="Q10" i="6" s="1"/>
  <c r="M10" i="6"/>
  <c r="F10" i="6"/>
  <c r="E10" i="6"/>
  <c r="D10" i="6"/>
  <c r="AM10" i="6" s="1"/>
  <c r="AN10" i="6" s="1"/>
  <c r="AI9" i="6"/>
  <c r="AF9" i="6"/>
  <c r="AC9" i="6"/>
  <c r="W9" i="6"/>
  <c r="P9" i="6"/>
  <c r="O9" i="6"/>
  <c r="N9" i="6"/>
  <c r="Q9" i="6" s="1"/>
  <c r="M9" i="6"/>
  <c r="F9" i="6"/>
  <c r="E9" i="6"/>
  <c r="D9" i="6"/>
  <c r="AI8" i="6"/>
  <c r="AF8" i="6"/>
  <c r="AC8" i="6"/>
  <c r="W8" i="6"/>
  <c r="P8" i="6"/>
  <c r="O8" i="6"/>
  <c r="N8" i="6"/>
  <c r="Q8" i="6" s="1"/>
  <c r="M8" i="6"/>
  <c r="F8" i="6"/>
  <c r="E8" i="6"/>
  <c r="D8" i="6"/>
  <c r="AM8" i="6" s="1"/>
  <c r="AN8" i="6" s="1"/>
  <c r="AI7" i="6"/>
  <c r="AI14" i="6" s="1"/>
  <c r="AF7" i="6"/>
  <c r="AF14" i="6" s="1"/>
  <c r="AC7" i="6"/>
  <c r="AC14" i="6" s="1"/>
  <c r="K22" i="6" s="1"/>
  <c r="P7" i="6"/>
  <c r="P14" i="6" s="1"/>
  <c r="O7" i="6"/>
  <c r="O14" i="6" s="1"/>
  <c r="N7" i="6"/>
  <c r="M7" i="6"/>
  <c r="F7" i="6"/>
  <c r="F14" i="6" s="1"/>
  <c r="AR7" i="6" s="1"/>
  <c r="E7" i="6"/>
  <c r="E14" i="6" s="1"/>
  <c r="D7" i="6"/>
  <c r="B26" i="5"/>
  <c r="B14" i="5"/>
  <c r="H11" i="5"/>
  <c r="H6" i="5"/>
  <c r="A3" i="5"/>
  <c r="B14" i="4"/>
  <c r="E6" i="4" a="1"/>
  <c r="E6" i="4"/>
  <c r="E9" i="4" s="1"/>
  <c r="A3" i="4"/>
  <c r="B13" i="3"/>
  <c r="B12" i="3"/>
  <c r="B10" i="3"/>
  <c r="B9" i="3"/>
  <c r="B6" i="3"/>
  <c r="B3" i="3"/>
  <c r="G83" i="1"/>
  <c r="F83" i="1"/>
  <c r="E83" i="1"/>
  <c r="D83" i="1"/>
  <c r="C83" i="1"/>
  <c r="B83" i="1"/>
  <c r="F82" i="1"/>
  <c r="E82" i="1"/>
  <c r="D82" i="1"/>
  <c r="C82" i="1"/>
  <c r="B82" i="1"/>
  <c r="F81" i="1"/>
  <c r="E81" i="1"/>
  <c r="D81" i="1"/>
  <c r="C81" i="1"/>
  <c r="B81" i="1"/>
  <c r="F80" i="1"/>
  <c r="E80" i="1"/>
  <c r="D80" i="1"/>
  <c r="C80" i="1"/>
  <c r="B80" i="1"/>
  <c r="B78" i="1"/>
  <c r="D64" i="1"/>
  <c r="C64" i="1"/>
  <c r="B64" i="1"/>
  <c r="J43" i="1"/>
  <c r="J42" i="1"/>
  <c r="J41" i="1"/>
  <c r="J40" i="1"/>
  <c r="J39" i="1"/>
  <c r="J38" i="1"/>
  <c r="J36" i="1"/>
  <c r="E29" i="1"/>
  <c r="H63" i="1" s="1"/>
  <c r="A1" i="1"/>
  <c r="C7" i="6" l="1"/>
  <c r="S7" i="6" s="1"/>
  <c r="W7" i="6" s="1"/>
  <c r="W14" i="6" s="1"/>
  <c r="J21" i="6" s="1"/>
  <c r="E69" i="1" s="1"/>
  <c r="AS7" i="6"/>
  <c r="AQ7" i="6"/>
  <c r="AP7" i="6"/>
  <c r="AB7" i="6"/>
  <c r="AD7" i="6" s="1"/>
  <c r="S13" i="6"/>
  <c r="S12" i="6"/>
  <c r="S11" i="6"/>
  <c r="S10" i="6"/>
  <c r="S9" i="6"/>
  <c r="S8" i="6"/>
  <c r="B21" i="6"/>
  <c r="B65" i="1" s="1"/>
  <c r="S14" i="6"/>
  <c r="X7" i="6"/>
  <c r="V7" i="6"/>
  <c r="U7" i="6"/>
  <c r="D14" i="6"/>
  <c r="M14" i="6"/>
  <c r="T7" i="6"/>
  <c r="R7" i="6"/>
  <c r="N14" i="6"/>
  <c r="Q7" i="6"/>
  <c r="Q14" i="6" s="1"/>
  <c r="AB14" i="6"/>
  <c r="J22" i="6" s="1"/>
  <c r="L22" i="6" s="1"/>
  <c r="G70" i="1" s="1"/>
  <c r="AP14" i="6"/>
  <c r="H23" i="6" s="1"/>
  <c r="AQ14" i="6"/>
  <c r="I23" i="6" s="1"/>
  <c r="AS14" i="6"/>
  <c r="K23" i="6" s="1"/>
  <c r="AR8" i="6"/>
  <c r="T8" i="6"/>
  <c r="R8" i="6"/>
  <c r="AD8" i="6"/>
  <c r="AR9" i="6"/>
  <c r="AW9" i="6" s="1"/>
  <c r="T9" i="6"/>
  <c r="R9" i="6"/>
  <c r="AD9" i="6"/>
  <c r="AR10" i="6"/>
  <c r="AW10" i="6" s="1"/>
  <c r="T10" i="6"/>
  <c r="R10" i="6"/>
  <c r="AD10" i="6"/>
  <c r="AR11" i="6"/>
  <c r="AW11" i="6" s="1"/>
  <c r="T11" i="6"/>
  <c r="R11" i="6"/>
  <c r="AD11" i="6"/>
  <c r="AR12" i="6"/>
  <c r="AW12" i="6" s="1"/>
  <c r="T12" i="6"/>
  <c r="R12" i="6"/>
  <c r="AD12" i="6"/>
  <c r="AR13" i="6"/>
  <c r="AW13" i="6" s="1"/>
  <c r="T13" i="6"/>
  <c r="R13" i="6"/>
  <c r="AD13" i="6"/>
  <c r="X8" i="6" l="1"/>
  <c r="V8" i="6"/>
  <c r="U8" i="6"/>
  <c r="Y8" i="6" s="1"/>
  <c r="X9" i="6"/>
  <c r="V9" i="6"/>
  <c r="U9" i="6"/>
  <c r="Y9" i="6" s="1"/>
  <c r="X10" i="6"/>
  <c r="V10" i="6"/>
  <c r="U10" i="6"/>
  <c r="Y10" i="6" s="1"/>
  <c r="X11" i="6"/>
  <c r="V11" i="6"/>
  <c r="U11" i="6"/>
  <c r="Y11" i="6" s="1"/>
  <c r="X12" i="6"/>
  <c r="V12" i="6"/>
  <c r="U12" i="6"/>
  <c r="Y12" i="6" s="1"/>
  <c r="X13" i="6"/>
  <c r="V13" i="6"/>
  <c r="U13" i="6"/>
  <c r="Y13" i="6" s="1"/>
  <c r="AD14" i="6"/>
  <c r="AW8" i="6"/>
  <c r="AR14" i="6"/>
  <c r="J23" i="6" s="1"/>
  <c r="AT7" i="6"/>
  <c r="AT14" i="6" s="1"/>
  <c r="L23" i="6"/>
  <c r="G71" i="1" s="1"/>
  <c r="K38" i="6"/>
  <c r="M38" i="6" s="1"/>
  <c r="K37" i="6"/>
  <c r="M37" i="6" s="1"/>
  <c r="K36" i="6"/>
  <c r="M36" i="6" s="1"/>
  <c r="C21" i="6"/>
  <c r="T14" i="6"/>
  <c r="U14" i="6"/>
  <c r="H21" i="6" s="1"/>
  <c r="Y7" i="6"/>
  <c r="Y14" i="6" s="1"/>
  <c r="V14" i="6" l="1"/>
  <c r="I21" i="6" s="1"/>
  <c r="D69" i="1" s="1"/>
  <c r="X14" i="6"/>
  <c r="K21" i="6" s="1"/>
  <c r="F69" i="1" s="1"/>
  <c r="L21" i="6"/>
  <c r="C69" i="1"/>
  <c r="D21" i="6"/>
  <c r="AM9" i="6" s="1"/>
  <c r="AN9" i="6" s="1"/>
  <c r="C65" i="1"/>
  <c r="AH7" i="6" l="1"/>
  <c r="AJ7" i="6" s="1"/>
  <c r="AE7" i="6"/>
  <c r="AG7" i="6" s="1"/>
  <c r="AM7" i="6"/>
  <c r="AW7" i="6"/>
  <c r="AW14" i="6" s="1"/>
  <c r="J25" i="6" s="1"/>
  <c r="E71" i="1" s="1"/>
  <c r="D65" i="1"/>
  <c r="AK7" i="6"/>
  <c r="AU7" i="6"/>
  <c r="AV7" i="6"/>
  <c r="AV14" i="6" s="1"/>
  <c r="I25" i="6" s="1"/>
  <c r="D71" i="1" s="1"/>
  <c r="AX7" i="6"/>
  <c r="AX14" i="6" s="1"/>
  <c r="K25" i="6" s="1"/>
  <c r="AE8" i="6"/>
  <c r="AH8" i="6"/>
  <c r="AK8" i="6"/>
  <c r="AL8" i="6" s="1"/>
  <c r="AE9" i="6"/>
  <c r="AG9" i="6" s="1"/>
  <c r="AH9" i="6"/>
  <c r="AJ9" i="6" s="1"/>
  <c r="AK9" i="6"/>
  <c r="AL9" i="6" s="1"/>
  <c r="AE10" i="6"/>
  <c r="AG10" i="6" s="1"/>
  <c r="AH10" i="6"/>
  <c r="AJ10" i="6" s="1"/>
  <c r="AK10" i="6"/>
  <c r="AL10" i="6" s="1"/>
  <c r="AE11" i="6"/>
  <c r="AG11" i="6" s="1"/>
  <c r="AH11" i="6"/>
  <c r="AJ11" i="6" s="1"/>
  <c r="AK11" i="6"/>
  <c r="AL11" i="6" s="1"/>
  <c r="AE12" i="6"/>
  <c r="AG12" i="6" s="1"/>
  <c r="AH12" i="6"/>
  <c r="AJ12" i="6" s="1"/>
  <c r="AK12" i="6"/>
  <c r="AL12" i="6" s="1"/>
  <c r="AE13" i="6"/>
  <c r="AG13" i="6" s="1"/>
  <c r="AH13" i="6"/>
  <c r="AJ13" i="6" s="1"/>
  <c r="AK13" i="6"/>
  <c r="AL13" i="6" s="1"/>
  <c r="G69" i="1"/>
  <c r="AJ8" i="6" l="1"/>
  <c r="AJ14" i="6" s="1"/>
  <c r="I24" i="6" s="1"/>
  <c r="AH14" i="6"/>
  <c r="AG8" i="6"/>
  <c r="AG14" i="6" s="1"/>
  <c r="H24" i="6" s="1"/>
  <c r="AE14" i="6"/>
  <c r="AM14" i="6"/>
  <c r="AN7" i="6"/>
  <c r="AN14" i="6" s="1"/>
  <c r="K24" i="6" s="1"/>
  <c r="F70" i="1" s="1"/>
  <c r="AO13" i="6"/>
  <c r="BB13" i="6"/>
  <c r="AO12" i="6"/>
  <c r="BB12" i="6"/>
  <c r="AO11" i="6"/>
  <c r="BB11" i="6"/>
  <c r="AO10" i="6"/>
  <c r="BB10" i="6"/>
  <c r="AO9" i="6"/>
  <c r="BB9" i="6"/>
  <c r="AO8" i="6"/>
  <c r="BB8" i="6"/>
  <c r="F71" i="1"/>
  <c r="K27" i="6"/>
  <c r="K26" i="6"/>
  <c r="F73" i="1" s="1"/>
  <c r="AU14" i="6"/>
  <c r="H25" i="6" s="1"/>
  <c r="AY7" i="6"/>
  <c r="AY14" i="6" s="1"/>
  <c r="AK14" i="6"/>
  <c r="AL7" i="6"/>
  <c r="AL14" i="6" l="1"/>
  <c r="J24" i="6" s="1"/>
  <c r="AO7" i="6"/>
  <c r="BB7" i="6"/>
  <c r="BB14" i="6"/>
  <c r="AO14" i="6"/>
  <c r="D70" i="1"/>
  <c r="I27" i="6"/>
  <c r="I26" i="6"/>
  <c r="D73" i="1" s="1"/>
  <c r="H27" i="6"/>
  <c r="H26" i="6"/>
  <c r="L24" i="6"/>
  <c r="C70" i="1"/>
  <c r="E70" i="1"/>
  <c r="J27" i="6"/>
  <c r="J26" i="6"/>
  <c r="E73" i="1" s="1"/>
  <c r="L25" i="6"/>
  <c r="C71" i="1"/>
  <c r="K29" i="6"/>
  <c r="F74" i="1" s="1"/>
  <c r="F72" i="1"/>
  <c r="BB16" i="6" l="1"/>
  <c r="AZ20" i="6" s="1"/>
  <c r="AZ22" i="6" s="1"/>
  <c r="B16" i="6" s="1"/>
  <c r="I29" i="6"/>
  <c r="D74" i="1" s="1"/>
  <c r="D72" i="1"/>
  <c r="L26" i="6"/>
  <c r="G73" i="1" s="1"/>
  <c r="C73" i="1"/>
  <c r="H29" i="6"/>
  <c r="L27" i="6"/>
  <c r="G72" i="1" s="1"/>
  <c r="C72" i="1"/>
  <c r="J29" i="6"/>
  <c r="E74" i="1" s="1"/>
  <c r="E72" i="1"/>
  <c r="L29" i="6" l="1"/>
  <c r="C74" i="1"/>
  <c r="G74" i="1" l="1"/>
  <c r="B24" i="6"/>
  <c r="B54" i="1" s="1"/>
  <c r="G54" i="1" s="1"/>
</calcChain>
</file>

<file path=xl/sharedStrings.xml><?xml version="1.0" encoding="utf-8"?>
<sst xmlns="http://schemas.openxmlformats.org/spreadsheetml/2006/main" count="404" uniqueCount="275">
  <si>
    <t>国民健康保険料試算シート</t>
  </si>
  <si>
    <t>【注意事項】</t>
  </si>
  <si>
    <t>本試算シートは、山陽小野田市の保険料計算方法に基づいて、世帯の国民健康保険料を試算するものです。</t>
  </si>
  <si>
    <t>試算結果は、実際の保険料と異なる場合がありますので、あらかじめご了承ください。</t>
  </si>
  <si>
    <t>また、以下の内容に該当する場合は、本試算シートでの計算はできません。</t>
  </si>
  <si>
    <t>・年度の途中で世帯主や世帯構成が変わったり、加入や脱退をした方がいる</t>
  </si>
  <si>
    <r>
      <rPr>
        <sz val="14"/>
        <color rgb="FF222713"/>
        <rFont val="Tahoma"/>
        <family val="2"/>
      </rPr>
      <t>・年度の途中に加入者が</t>
    </r>
    <r>
      <rPr>
        <sz val="14"/>
        <color rgb="FF222713"/>
        <rFont val="Meiryo UI"/>
        <family val="3"/>
      </rPr>
      <t>40</t>
    </r>
    <r>
      <rPr>
        <sz val="14"/>
        <color rgb="FF222713"/>
        <rFont val="Tahoma"/>
        <family val="2"/>
      </rPr>
      <t>歳または</t>
    </r>
    <r>
      <rPr>
        <sz val="14"/>
        <color rgb="FF222713"/>
        <rFont val="Meiryo UI"/>
        <family val="3"/>
      </rPr>
      <t>65</t>
    </r>
    <r>
      <rPr>
        <sz val="14"/>
        <color rgb="FF222713"/>
        <rFont val="Tahoma"/>
        <family val="2"/>
      </rPr>
      <t>歳に到達し、介護保険第</t>
    </r>
    <r>
      <rPr>
        <sz val="14"/>
        <color rgb="FF222713"/>
        <rFont val="Meiryo UI"/>
        <family val="3"/>
      </rPr>
      <t>2</t>
    </r>
    <r>
      <rPr>
        <sz val="14"/>
        <color rgb="FF222713"/>
        <rFont val="Tahoma"/>
        <family val="2"/>
      </rPr>
      <t>号被保険者の該当または非該当となる</t>
    </r>
  </si>
  <si>
    <t>・年度の途中に非自発失業制度による軽減を適用する方がいる</t>
  </si>
  <si>
    <t>・世帯内に産前産後期間の保険料減額を受ける方がいる</t>
  </si>
  <si>
    <r>
      <rPr>
        <sz val="14"/>
        <color rgb="FF222713"/>
        <rFont val="Tahoma"/>
        <family val="2"/>
      </rPr>
      <t>・世帯内に加入者が後期高齢者医療制度に加入し、残った国民健康保険の加入者が</t>
    </r>
    <r>
      <rPr>
        <sz val="14"/>
        <color rgb="FF222713"/>
        <rFont val="Meiryo UI"/>
        <family val="3"/>
      </rPr>
      <t>1</t>
    </r>
    <r>
      <rPr>
        <sz val="14"/>
        <color rgb="FF222713"/>
        <rFont val="Tahoma"/>
        <family val="2"/>
      </rPr>
      <t>人いる</t>
    </r>
  </si>
  <si>
    <t>・世帯内に後期高齢者医療制度加入により被扶養者ではなくなった加入者がいる</t>
  </si>
  <si>
    <t>・所得の未申告者がいる</t>
  </si>
  <si>
    <r>
      <rPr>
        <sz val="14"/>
        <color rgb="FF222713"/>
        <rFont val="Tahoma"/>
        <family val="2"/>
      </rPr>
      <t>・年金収入があり、</t>
    </r>
    <r>
      <rPr>
        <sz val="14"/>
        <color rgb="FF222713"/>
        <rFont val="Meiryo UI"/>
        <family val="3"/>
      </rPr>
      <t>1</t>
    </r>
    <r>
      <rPr>
        <sz val="14"/>
        <color rgb="FF222713"/>
        <rFont val="Tahoma"/>
        <family val="2"/>
      </rPr>
      <t>月</t>
    </r>
    <r>
      <rPr>
        <sz val="14"/>
        <color rgb="FF222713"/>
        <rFont val="Meiryo UI"/>
        <family val="3"/>
      </rPr>
      <t>2</t>
    </r>
    <r>
      <rPr>
        <sz val="14"/>
        <color rgb="FF222713"/>
        <rFont val="Tahoma"/>
        <family val="2"/>
      </rPr>
      <t>日以降に</t>
    </r>
    <r>
      <rPr>
        <sz val="14"/>
        <color rgb="FF222713"/>
        <rFont val="Meiryo UI"/>
        <family val="3"/>
      </rPr>
      <t>65</t>
    </r>
    <r>
      <rPr>
        <sz val="14"/>
        <color rgb="FF222713"/>
        <rFont val="Tahoma"/>
        <family val="2"/>
      </rPr>
      <t>歳の誕生日を迎えた場合</t>
    </r>
  </si>
  <si>
    <t>・専従者給与がある、または専従者控除を必要経費に算入している</t>
  </si>
  <si>
    <t>・総所得金額に分離課税所得（土地・株式等の譲渡所得等）がある</t>
  </si>
  <si>
    <t>・純損失の損益通算や繰越控除や特別控除がある</t>
  </si>
  <si>
    <r>
      <rPr>
        <sz val="14"/>
        <color rgb="FF222713"/>
        <rFont val="Tahoma"/>
        <family val="2"/>
      </rPr>
      <t>・合計所得が</t>
    </r>
    <r>
      <rPr>
        <sz val="14"/>
        <color rgb="FF222713"/>
        <rFont val="Meiryo UI"/>
        <family val="3"/>
      </rPr>
      <t>2,400</t>
    </r>
    <r>
      <rPr>
        <sz val="14"/>
        <color rgb="FF222713"/>
        <rFont val="Tahoma"/>
        <family val="2"/>
      </rPr>
      <t>万円を超える場合</t>
    </r>
  </si>
  <si>
    <t>入力箇所</t>
  </si>
  <si>
    <t>国民健康保険料の試算をしたい世帯の方について、１．２．の項目について、選択および入力してください。</t>
  </si>
  <si>
    <r>
      <rPr>
        <b/>
        <sz val="18"/>
        <color rgb="FFB55475"/>
        <rFont val="Tahoma"/>
        <family val="2"/>
      </rPr>
      <t>１．</t>
    </r>
    <r>
      <rPr>
        <b/>
        <u val="double"/>
        <sz val="18"/>
        <color rgb="FFB55475"/>
        <rFont val="Tahoma"/>
        <family val="2"/>
      </rPr>
      <t>世帯主を含む</t>
    </r>
    <r>
      <rPr>
        <b/>
        <sz val="18"/>
        <color rgb="FFB55475"/>
        <rFont val="Tahoma"/>
        <family val="2"/>
      </rPr>
      <t>加入者人数を入力してください。</t>
    </r>
    <r>
      <rPr>
        <sz val="12"/>
        <color rgb="FFB55475"/>
        <rFont val="Meiryo UI"/>
        <family val="3"/>
      </rPr>
      <t>(</t>
    </r>
    <r>
      <rPr>
        <sz val="12"/>
        <color rgb="FFB55475"/>
        <rFont val="Tahoma"/>
        <family val="2"/>
      </rPr>
      <t>世帯主が国保に加入しない場合でも、１．の人数には含めて、２．で「加入しない」を選択の上、収入金額等を入力してください。</t>
    </r>
    <r>
      <rPr>
        <sz val="12"/>
        <color rgb="FFB55475"/>
        <rFont val="Meiryo UI"/>
        <family val="3"/>
      </rPr>
      <t>)</t>
    </r>
  </si>
  <si>
    <t>名</t>
  </si>
  <si>
    <t>２．年齢区分や収入状況などについて入力してください。</t>
  </si>
  <si>
    <r>
      <rPr>
        <sz val="12"/>
        <color rgb="FF7C354D"/>
        <rFont val="Tahoma"/>
        <family val="2"/>
      </rPr>
      <t>※所得計算結果がマイナスになるときは、所得金額を</t>
    </r>
    <r>
      <rPr>
        <sz val="12"/>
        <color rgb="FF7C354D"/>
        <rFont val="Meiryo UI"/>
        <family val="3"/>
      </rPr>
      <t>0</t>
    </r>
    <r>
      <rPr>
        <sz val="12"/>
        <color rgb="FF7C354D"/>
        <rFont val="Tahoma"/>
        <family val="2"/>
      </rPr>
      <t>円とします。</t>
    </r>
  </si>
  <si>
    <r>
      <rPr>
        <sz val="12"/>
        <color rgb="FF7C354D"/>
        <rFont val="Tahoma"/>
        <family val="2"/>
      </rPr>
      <t>▼世帯主の年齢区分は、「加入しない」、「小・中・高校生」、「</t>
    </r>
    <r>
      <rPr>
        <sz val="12"/>
        <color rgb="FF7C354D"/>
        <rFont val="Meiryo UI"/>
        <family val="3"/>
      </rPr>
      <t>18</t>
    </r>
    <r>
      <rPr>
        <sz val="12"/>
        <color rgb="FF7C354D"/>
        <rFont val="Tahoma"/>
        <family val="2"/>
      </rPr>
      <t>歳～</t>
    </r>
    <r>
      <rPr>
        <sz val="12"/>
        <color rgb="FF7C354D"/>
        <rFont val="Meiryo UI"/>
        <family val="3"/>
      </rPr>
      <t>39</t>
    </r>
    <r>
      <rPr>
        <sz val="12"/>
        <color rgb="FF7C354D"/>
        <rFont val="Tahoma"/>
        <family val="2"/>
      </rPr>
      <t>歳」、「</t>
    </r>
    <r>
      <rPr>
        <sz val="12"/>
        <color rgb="FF7C354D"/>
        <rFont val="Meiryo UI"/>
        <family val="3"/>
      </rPr>
      <t>40</t>
    </r>
    <r>
      <rPr>
        <sz val="12"/>
        <color rgb="FF7C354D"/>
        <rFont val="Tahoma"/>
        <family val="2"/>
      </rPr>
      <t>歳～</t>
    </r>
    <r>
      <rPr>
        <sz val="12"/>
        <color rgb="FF7C354D"/>
        <rFont val="Meiryo UI"/>
        <family val="3"/>
      </rPr>
      <t>64</t>
    </r>
    <r>
      <rPr>
        <sz val="12"/>
        <color rgb="FF7C354D"/>
        <rFont val="Tahoma"/>
        <family val="2"/>
      </rPr>
      <t>歳」、「</t>
    </r>
    <r>
      <rPr>
        <sz val="12"/>
        <color rgb="FF7C354D"/>
        <rFont val="Meiryo UI"/>
        <family val="3"/>
      </rPr>
      <t>65</t>
    </r>
    <r>
      <rPr>
        <sz val="12"/>
        <color rgb="FF7C354D"/>
        <rFont val="Tahoma"/>
        <family val="2"/>
      </rPr>
      <t>歳～</t>
    </r>
    <r>
      <rPr>
        <sz val="12"/>
        <color rgb="FF7C354D"/>
        <rFont val="Meiryo UI"/>
        <family val="3"/>
      </rPr>
      <t>74</t>
    </r>
    <r>
      <rPr>
        <sz val="12"/>
        <color rgb="FF7C354D"/>
        <rFont val="Tahoma"/>
        <family val="2"/>
      </rPr>
      <t>歳」のいずれかを選択してください。</t>
    </r>
  </si>
  <si>
    <t>入力：円</t>
  </si>
  <si>
    <t>年齢区分</t>
  </si>
  <si>
    <t>給与収入</t>
  </si>
  <si>
    <t>給与所得</t>
  </si>
  <si>
    <t>年金収入</t>
  </si>
  <si>
    <t>年金所得</t>
  </si>
  <si>
    <t>その他収入</t>
  </si>
  <si>
    <t>その他所得</t>
  </si>
  <si>
    <t>所得合計</t>
  </si>
  <si>
    <t>世帯主</t>
  </si>
  <si>
    <r>
      <rPr>
        <sz val="11"/>
        <color rgb="FF7C354D"/>
        <rFont val="Tahoma"/>
        <family val="2"/>
      </rPr>
      <t>▲世帯主の年齢区分のところにある</t>
    </r>
    <r>
      <rPr>
        <sz val="11"/>
        <color rgb="FF7C354D"/>
        <rFont val="Meiryo UI"/>
        <family val="3"/>
      </rPr>
      <t>"</t>
    </r>
    <r>
      <rPr>
        <sz val="11"/>
        <color rgb="FF7C354D"/>
        <rFont val="Tahoma"/>
        <family val="2"/>
      </rPr>
      <t>加入しない</t>
    </r>
    <r>
      <rPr>
        <sz val="11"/>
        <color rgb="FF7C354D"/>
        <rFont val="Meiryo UI"/>
        <family val="3"/>
      </rPr>
      <t>"</t>
    </r>
    <r>
      <rPr>
        <sz val="11"/>
        <color rgb="FF7C354D"/>
        <rFont val="Tahoma"/>
        <family val="2"/>
      </rPr>
      <t>は、「</t>
    </r>
    <r>
      <rPr>
        <sz val="11"/>
        <color rgb="FF7C354D"/>
        <rFont val="Meiryo UI"/>
        <family val="3"/>
      </rPr>
      <t>75</t>
    </r>
    <r>
      <rPr>
        <sz val="11"/>
        <color rgb="FF7C354D"/>
        <rFont val="Tahoma"/>
        <family val="2"/>
      </rPr>
      <t>歳以上の方」または「国保以外の健康保険に加入している方」を表します。
　　　　　                                       ▲▼給与所得と年金所得の両方がある場合には、給与所得から</t>
    </r>
    <r>
      <rPr>
        <sz val="11"/>
        <color rgb="FF7C354D"/>
        <rFont val="Meiryo UI"/>
        <family val="3"/>
      </rPr>
      <t>100,000</t>
    </r>
    <r>
      <rPr>
        <sz val="11"/>
        <color rgb="FF7C354D"/>
        <rFont val="Tahoma"/>
        <family val="2"/>
      </rPr>
      <t>円引いた金額を入力してください。</t>
    </r>
  </si>
  <si>
    <t>世帯主以外の加入者について
入力してください。</t>
  </si>
  <si>
    <t>加入者①</t>
  </si>
  <si>
    <t>加入者②</t>
  </si>
  <si>
    <t>加入者③</t>
  </si>
  <si>
    <t>加入者④</t>
  </si>
  <si>
    <t>加入者⑤</t>
  </si>
  <si>
    <t>加入者⑥</t>
  </si>
  <si>
    <r>
      <rPr>
        <sz val="12"/>
        <color rgb="FF7C354D"/>
        <rFont val="Tahoma"/>
        <family val="2"/>
      </rPr>
      <t>▲給与所得と年金所得の両方がある場合には、給与所得から</t>
    </r>
    <r>
      <rPr>
        <sz val="12"/>
        <color rgb="FF7C354D"/>
        <rFont val="Meiryo UI"/>
        <family val="3"/>
      </rPr>
      <t>100,000</t>
    </r>
    <r>
      <rPr>
        <sz val="12"/>
        <color rgb="FF7C354D"/>
        <rFont val="Tahoma"/>
        <family val="2"/>
      </rPr>
      <t>円引いた金額を入力してください。</t>
    </r>
  </si>
  <si>
    <r>
      <rPr>
        <sz val="12"/>
        <color rgb="FF7C354D"/>
        <rFont val="Tahoma"/>
        <family val="2"/>
      </rPr>
      <t>▲加入者の年齢区分は、「未就学児」、「小・中・高校生」、「</t>
    </r>
    <r>
      <rPr>
        <sz val="12"/>
        <color rgb="FF7C354D"/>
        <rFont val="Meiryo UI"/>
        <family val="3"/>
      </rPr>
      <t>18</t>
    </r>
    <r>
      <rPr>
        <sz val="12"/>
        <color rgb="FF7C354D"/>
        <rFont val="Tahoma"/>
        <family val="2"/>
      </rPr>
      <t>歳～</t>
    </r>
    <r>
      <rPr>
        <sz val="12"/>
        <color rgb="FF7C354D"/>
        <rFont val="Meiryo UI"/>
        <family val="3"/>
      </rPr>
      <t>39</t>
    </r>
    <r>
      <rPr>
        <sz val="12"/>
        <color rgb="FF7C354D"/>
        <rFont val="Tahoma"/>
        <family val="2"/>
      </rPr>
      <t>歳」、「</t>
    </r>
    <r>
      <rPr>
        <sz val="12"/>
        <color rgb="FF7C354D"/>
        <rFont val="Meiryo UI"/>
        <family val="3"/>
      </rPr>
      <t>40</t>
    </r>
    <r>
      <rPr>
        <sz val="12"/>
        <color rgb="FF7C354D"/>
        <rFont val="Tahoma"/>
        <family val="2"/>
      </rPr>
      <t>歳～</t>
    </r>
    <r>
      <rPr>
        <sz val="12"/>
        <color rgb="FF7C354D"/>
        <rFont val="Meiryo UI"/>
        <family val="3"/>
      </rPr>
      <t>64</t>
    </r>
    <r>
      <rPr>
        <sz val="12"/>
        <color rgb="FF7C354D"/>
        <rFont val="Tahoma"/>
        <family val="2"/>
      </rPr>
      <t>歳」、「</t>
    </r>
    <r>
      <rPr>
        <sz val="12"/>
        <color rgb="FF7C354D"/>
        <rFont val="Meiryo UI"/>
        <family val="3"/>
      </rPr>
      <t>65</t>
    </r>
    <r>
      <rPr>
        <sz val="12"/>
        <color rgb="FF7C354D"/>
        <rFont val="Tahoma"/>
        <family val="2"/>
      </rPr>
      <t>歳～</t>
    </r>
    <r>
      <rPr>
        <sz val="12"/>
        <color rgb="FF7C354D"/>
        <rFont val="Meiryo UI"/>
        <family val="3"/>
      </rPr>
      <t>74</t>
    </r>
    <r>
      <rPr>
        <sz val="12"/>
        <color rgb="FF7C354D"/>
        <rFont val="Tahoma"/>
        <family val="2"/>
      </rPr>
      <t>歳」のいずれかを選択してください。</t>
    </r>
  </si>
  <si>
    <t>試算結果</t>
  </si>
  <si>
    <t>あなたの世帯の国民健康保険料は 年間約</t>
  </si>
  <si>
    <t>ひと月あたり　約　　</t>
  </si>
  <si>
    <t>円　です。</t>
  </si>
  <si>
    <t>結果は、あくまでも試算です。</t>
  </si>
  <si>
    <t>実際の保険料と異なる場合がありますので、あらかじめご了承ください。</t>
  </si>
  <si>
    <t>【計算結果詳細】</t>
  </si>
  <si>
    <t>医療分</t>
  </si>
  <si>
    <t>支援金</t>
  </si>
  <si>
    <t>介護分</t>
  </si>
  <si>
    <t>子ども分</t>
  </si>
  <si>
    <t>計</t>
  </si>
  <si>
    <t>所得割額</t>
  </si>
  <si>
    <t>均等割額</t>
  </si>
  <si>
    <t>平等割額</t>
  </si>
  <si>
    <t>算定額</t>
  </si>
  <si>
    <t>限度超過額</t>
  </si>
  <si>
    <t>年間保険料</t>
  </si>
  <si>
    <r>
      <rPr>
        <b/>
        <sz val="14"/>
        <color rgb="FF536142"/>
        <rFont val="Meiryo UI"/>
        <family val="3"/>
      </rPr>
      <t>(</t>
    </r>
    <r>
      <rPr>
        <b/>
        <sz val="14"/>
        <color rgb="FF536142"/>
        <rFont val="Tahoma"/>
        <family val="2"/>
      </rPr>
      <t>円</t>
    </r>
    <r>
      <rPr>
        <b/>
        <sz val="14"/>
        <color rgb="FF536142"/>
        <rFont val="Meiryo UI"/>
        <family val="3"/>
      </rPr>
      <t>)</t>
    </r>
  </si>
  <si>
    <r>
      <rPr>
        <sz val="14"/>
        <color rgb="FF536142"/>
        <rFont val="Meiryo UI"/>
        <family val="3"/>
      </rPr>
      <t>(</t>
    </r>
    <r>
      <rPr>
        <sz val="14"/>
        <color rgb="FF536142"/>
        <rFont val="Tahoma"/>
        <family val="2"/>
      </rPr>
      <t>円</t>
    </r>
    <r>
      <rPr>
        <sz val="14"/>
        <color rgb="FF536142"/>
        <rFont val="Meiryo UI"/>
        <family val="3"/>
      </rPr>
      <t>)</t>
    </r>
  </si>
  <si>
    <t>国民健康保険料の計算方法</t>
  </si>
  <si>
    <t>所得割の計算</t>
  </si>
  <si>
    <t>【基準総所得金額（課税標準額または所得割対象額）の求め方】</t>
  </si>
  <si>
    <t>（１）所得割を求める。</t>
  </si>
  <si>
    <t>すべて</t>
  </si>
  <si>
    <t>①収入金額を所得額に換算して、基準総所得金額（課税標準額）を出す。</t>
  </si>
  <si>
    <t>●給与収入</t>
  </si>
  <si>
    <r>
      <rPr>
        <sz val="9"/>
        <color rgb="FF000000"/>
        <rFont val="Meiryo UI"/>
        <family val="3"/>
      </rPr>
      <t>65</t>
    </r>
    <r>
      <rPr>
        <sz val="9"/>
        <color rgb="FF000000"/>
        <rFont val="Tahoma"/>
        <family val="2"/>
      </rPr>
      <t>歳未満</t>
    </r>
  </si>
  <si>
    <r>
      <rPr>
        <sz val="9"/>
        <color rgb="FF000000"/>
        <rFont val="Meiryo UI"/>
        <family val="3"/>
      </rPr>
      <t>65</t>
    </r>
    <r>
      <rPr>
        <sz val="9"/>
        <color rgb="FF000000"/>
        <rFont val="Tahoma"/>
        <family val="2"/>
      </rPr>
      <t>歳以上</t>
    </r>
  </si>
  <si>
    <t>②基準総所得金額（課税標準額）に対して各料率をかける。</t>
  </si>
  <si>
    <t>換算表の収入金額に応じた所得金額のところを見る。</t>
  </si>
  <si>
    <t>STEP1</t>
  </si>
  <si>
    <t>収入金額を所得金額に
換算する</t>
  </si>
  <si>
    <t>収入－必要経費</t>
  </si>
  <si>
    <t>国税庁の換算表などを用いる</t>
  </si>
  <si>
    <r>
      <rPr>
        <sz val="11"/>
        <color rgb="FF000000"/>
        <rFont val="Tahoma"/>
        <family val="2"/>
      </rPr>
      <t>所得金額から</t>
    </r>
    <r>
      <rPr>
        <sz val="11"/>
        <color rgb="FF000000"/>
        <rFont val="Meiryo UI"/>
        <family val="3"/>
      </rPr>
      <t>43</t>
    </r>
    <r>
      <rPr>
        <sz val="11"/>
        <color rgb="FF000000"/>
        <rFont val="Tahoma"/>
        <family val="2"/>
      </rPr>
      <t>万円引く。</t>
    </r>
  </si>
  <si>
    <t>均等割の計算</t>
  </si>
  <si>
    <t>STEP2</t>
  </si>
  <si>
    <r>
      <rPr>
        <sz val="9"/>
        <color rgb="FF000000"/>
        <rFont val="Tahoma"/>
        <family val="2"/>
      </rPr>
      <t>給与所得＋年金所得両方ある場合は、さらに</t>
    </r>
    <r>
      <rPr>
        <sz val="9"/>
        <color rgb="FF000000"/>
        <rFont val="Meiryo UI"/>
        <family val="3"/>
      </rPr>
      <t>10</t>
    </r>
    <r>
      <rPr>
        <sz val="9"/>
        <color rgb="FF000000"/>
        <rFont val="Tahoma"/>
        <family val="2"/>
      </rPr>
      <t>万円を引く。</t>
    </r>
  </si>
  <si>
    <t>（２）均等割を求める。</t>
  </si>
  <si>
    <t>●年金収入</t>
  </si>
  <si>
    <t>①収入金額を所得額に換算して、軽減基準所得金額を出す。</t>
  </si>
  <si>
    <r>
      <rPr>
        <sz val="11"/>
        <color rgb="FF000000"/>
        <rFont val="Meiryo UI"/>
        <family val="3"/>
      </rPr>
      <t>○65</t>
    </r>
    <r>
      <rPr>
        <sz val="11"/>
        <color rgb="FF000000"/>
        <rFont val="Tahoma"/>
        <family val="2"/>
      </rPr>
      <t>歳未満の場合</t>
    </r>
  </si>
  <si>
    <t>STEP3</t>
  </si>
  <si>
    <r>
      <rPr>
        <sz val="9"/>
        <color rgb="FF000000"/>
        <rFont val="Meiryo UI"/>
        <family val="3"/>
      </rPr>
      <t>15</t>
    </r>
    <r>
      <rPr>
        <sz val="9"/>
        <color rgb="FF000000"/>
        <rFont val="Tahoma"/>
        <family val="2"/>
      </rPr>
      <t>万円を引く</t>
    </r>
  </si>
  <si>
    <t>②７・５・２軽減に該当する場合、軽減料率をかける。</t>
  </si>
  <si>
    <t>換算表を用いて換算して所得金額を出す。</t>
  </si>
  <si>
    <t>③軽減制度に該当となる場合、さらに軽減する。</t>
  </si>
  <si>
    <t>STEP4</t>
  </si>
  <si>
    <r>
      <rPr>
        <sz val="9"/>
        <color rgb="FF000000"/>
        <rFont val="Tahoma"/>
        <family val="2"/>
      </rPr>
      <t>基礎控除</t>
    </r>
    <r>
      <rPr>
        <sz val="9"/>
        <color rgb="FF000000"/>
        <rFont val="Meiryo UI"/>
        <family val="3"/>
      </rPr>
      <t>43</t>
    </r>
    <r>
      <rPr>
        <sz val="9"/>
        <color rgb="FF000000"/>
        <rFont val="Tahoma"/>
        <family val="2"/>
      </rPr>
      <t>万円を引く</t>
    </r>
  </si>
  <si>
    <r>
      <rPr>
        <sz val="9"/>
        <color rgb="FF000000"/>
        <rFont val="Tahoma"/>
        <family val="2"/>
      </rPr>
      <t>基礎控除</t>
    </r>
    <r>
      <rPr>
        <sz val="9"/>
        <color rgb="FF000000"/>
        <rFont val="Meiryo UI"/>
        <family val="3"/>
      </rPr>
      <t>43</t>
    </r>
    <r>
      <rPr>
        <sz val="9"/>
        <color rgb="FF000000"/>
        <rFont val="Tahoma"/>
        <family val="2"/>
      </rPr>
      <t>万円を引く（所得金額</t>
    </r>
    <r>
      <rPr>
        <sz val="9"/>
        <color rgb="FF000000"/>
        <rFont val="Meiryo UI"/>
        <family val="3"/>
      </rPr>
      <t>2,400</t>
    </r>
    <r>
      <rPr>
        <sz val="9"/>
        <color rgb="FF000000"/>
        <rFont val="Tahoma"/>
        <family val="2"/>
      </rPr>
      <t>万円以内を想定）</t>
    </r>
  </si>
  <si>
    <r>
      <rPr>
        <sz val="9"/>
        <color rgb="FF000000"/>
        <rFont val="Meiryo UI"/>
        <family val="3"/>
      </rPr>
      <t>28</t>
    </r>
    <r>
      <rPr>
        <sz val="9"/>
        <color rgb="FF000000"/>
        <rFont val="Tahoma"/>
        <family val="2"/>
      </rPr>
      <t>万円を引く</t>
    </r>
  </si>
  <si>
    <t>平等割の計算</t>
  </si>
  <si>
    <r>
      <rPr>
        <sz val="11"/>
        <color rgb="FF000000"/>
        <rFont val="Meiryo UI"/>
        <family val="3"/>
      </rPr>
      <t>○65</t>
    </r>
    <r>
      <rPr>
        <sz val="11"/>
        <color rgb="FF000000"/>
        <rFont val="Tahoma"/>
        <family val="2"/>
      </rPr>
      <t>歳以上の場合</t>
    </r>
  </si>
  <si>
    <t>（３）平等割を求める。</t>
  </si>
  <si>
    <r>
      <rPr>
        <sz val="11"/>
        <color rgb="FF000000"/>
        <rFont val="Tahoma"/>
        <family val="2"/>
      </rPr>
      <t>換算表を用いて換算して所得金額を出す（年金収入</t>
    </r>
    <r>
      <rPr>
        <sz val="11"/>
        <color rgb="FF000000"/>
        <rFont val="Meiryo UI"/>
        <family val="3"/>
      </rPr>
      <t>330</t>
    </r>
    <r>
      <rPr>
        <sz val="11"/>
        <color rgb="FF000000"/>
        <rFont val="Tahoma"/>
        <family val="2"/>
      </rPr>
      <t>万円未満のときは</t>
    </r>
    <r>
      <rPr>
        <sz val="11"/>
        <color rgb="FF000000"/>
        <rFont val="Meiryo UI"/>
        <family val="3"/>
      </rPr>
      <t>110</t>
    </r>
    <r>
      <rPr>
        <sz val="11"/>
        <color rgb="FF000000"/>
        <rFont val="Tahoma"/>
        <family val="2"/>
      </rPr>
      <t>万円引く）。</t>
    </r>
  </si>
  <si>
    <r>
      <rPr>
        <sz val="11"/>
        <color rgb="FF000000"/>
        <rFont val="Meiryo UI"/>
        <family val="3"/>
      </rPr>
      <t>①1</t>
    </r>
    <r>
      <rPr>
        <sz val="11"/>
        <color rgb="FF000000"/>
        <rFont val="Tahoma"/>
        <family val="2"/>
      </rPr>
      <t>世帯あたりに一定額かかる。軽減に該当する場合、さらに軽減料率をかける。</t>
    </r>
  </si>
  <si>
    <r>
      <rPr>
        <sz val="11"/>
        <color rgb="FF000000"/>
        <rFont val="Tahoma"/>
        <family val="2"/>
      </rPr>
      <t>所得金額から</t>
    </r>
    <r>
      <rPr>
        <sz val="11"/>
        <color rgb="FF000000"/>
        <rFont val="Meiryo UI"/>
        <family val="3"/>
      </rPr>
      <t>15</t>
    </r>
    <r>
      <rPr>
        <sz val="11"/>
        <color rgb="FF000000"/>
        <rFont val="Tahoma"/>
        <family val="2"/>
      </rPr>
      <t>万円引く。</t>
    </r>
  </si>
  <si>
    <r>
      <rPr>
        <sz val="11"/>
        <color rgb="FF000000"/>
        <rFont val="Tahoma"/>
        <family val="2"/>
      </rPr>
      <t>給与所得＋年金所得両方ある場合は、その金額から</t>
    </r>
    <r>
      <rPr>
        <sz val="11"/>
        <color rgb="FF000000"/>
        <rFont val="Meiryo UI"/>
        <family val="3"/>
      </rPr>
      <t>10</t>
    </r>
    <r>
      <rPr>
        <sz val="11"/>
        <color rgb="FF000000"/>
        <rFont val="Tahoma"/>
        <family val="2"/>
      </rPr>
      <t>万円引く。</t>
    </r>
  </si>
  <si>
    <t>合計</t>
  </si>
  <si>
    <r>
      <rPr>
        <sz val="11"/>
        <color rgb="FF000000"/>
        <rFont val="Tahoma"/>
        <family val="2"/>
      </rPr>
      <t>その金額から</t>
    </r>
    <r>
      <rPr>
        <sz val="11"/>
        <color rgb="FF000000"/>
        <rFont val="Meiryo UI"/>
        <family val="3"/>
      </rPr>
      <t>28</t>
    </r>
    <r>
      <rPr>
        <sz val="11"/>
        <color rgb="FF000000"/>
        <rFont val="Tahoma"/>
        <family val="2"/>
      </rPr>
      <t>万円引く。</t>
    </r>
  </si>
  <si>
    <t>（４）年間合計額を求める。</t>
  </si>
  <si>
    <t>①すべてを足して、年間合計額を求める。</t>
  </si>
  <si>
    <t>●その他収入</t>
  </si>
  <si>
    <t>所得金額を出す（収入－必要経費）。</t>
  </si>
  <si>
    <t>【軽減基準所得金額（軽減判定所得）の求め方】</t>
  </si>
  <si>
    <t>収入金額を
所得金額に
換算する</t>
  </si>
  <si>
    <t>収入金額の入力について</t>
  </si>
  <si>
    <t>年齢区分について</t>
  </si>
  <si>
    <t>収入状況について</t>
  </si>
  <si>
    <r>
      <rPr>
        <sz val="12"/>
        <color rgb="FF000000"/>
        <rFont val="Meiryo UI"/>
        <family val="3"/>
      </rPr>
      <t>(</t>
    </r>
    <r>
      <rPr>
        <sz val="12"/>
        <color rgb="FF000000"/>
        <rFont val="Tahoma"/>
        <family val="2"/>
      </rPr>
      <t>障害年金や遺族年金は非課税のため、</t>
    </r>
    <r>
      <rPr>
        <sz val="12"/>
        <color rgb="FF000000"/>
        <rFont val="Meiryo UI"/>
        <family val="3"/>
      </rPr>
      <t>0</t>
    </r>
    <r>
      <rPr>
        <sz val="12"/>
        <color rgb="FF000000"/>
        <rFont val="Tahoma"/>
        <family val="2"/>
      </rPr>
      <t>円です。</t>
    </r>
    <r>
      <rPr>
        <sz val="12"/>
        <color rgb="FF000000"/>
        <rFont val="Meiryo UI"/>
        <family val="3"/>
      </rPr>
      <t>)</t>
    </r>
  </si>
  <si>
    <t>■給与収入の場合</t>
  </si>
  <si>
    <t>■公的年金収入の場合</t>
  </si>
  <si>
    <t>■その他所得の場合</t>
  </si>
  <si>
    <t>給与所得の求め方について</t>
  </si>
  <si>
    <r>
      <rPr>
        <sz val="11"/>
        <color rgb="FF000000"/>
        <rFont val="Tahoma"/>
        <family val="2"/>
      </rPr>
      <t>国税庁の</t>
    </r>
    <r>
      <rPr>
        <sz val="11"/>
        <color rgb="FF000000"/>
        <rFont val="Meiryo UI"/>
        <family val="3"/>
      </rPr>
      <t>R7</t>
    </r>
    <r>
      <rPr>
        <sz val="11"/>
        <color rgb="FF000000"/>
        <rFont val="Tahoma"/>
        <family val="2"/>
      </rPr>
      <t>税制改正後の換算表を基に作成したものです</t>
    </r>
  </si>
  <si>
    <t>給与収入額を入力してください</t>
  </si>
  <si>
    <t>給与所得額はこちらです</t>
  </si>
  <si>
    <t>→</t>
  </si>
  <si>
    <r>
      <rPr>
        <b/>
        <sz val="12"/>
        <color rgb="FF536142"/>
        <rFont val="Meiryo UI"/>
        <family val="3"/>
      </rPr>
      <t>(</t>
    </r>
    <r>
      <rPr>
        <b/>
        <sz val="12"/>
        <color rgb="FF536142"/>
        <rFont val="Tahoma"/>
        <family val="2"/>
      </rPr>
      <t>非自発軽減制度に該当する場合の給与所得額はこちらです</t>
    </r>
    <r>
      <rPr>
        <b/>
        <sz val="12"/>
        <color rgb="FF536142"/>
        <rFont val="Meiryo UI"/>
        <family val="3"/>
      </rPr>
      <t>)</t>
    </r>
  </si>
  <si>
    <t>給与の収入金額（Ａ）</t>
  </si>
  <si>
    <t>所得金額</t>
  </si>
  <si>
    <r>
      <rPr>
        <sz val="11"/>
        <color rgb="FF000000"/>
        <rFont val="Tahoma"/>
        <family val="2"/>
      </rPr>
      <t xml:space="preserve">１円以上
</t>
    </r>
    <r>
      <rPr>
        <sz val="11"/>
        <color rgb="FF000000"/>
        <rFont val="Meiryo UI"/>
        <family val="3"/>
      </rPr>
      <t>650,999</t>
    </r>
    <r>
      <rPr>
        <sz val="11"/>
        <color rgb="FF000000"/>
        <rFont val="Tahoma"/>
        <family val="2"/>
      </rPr>
      <t>円以下</t>
    </r>
  </si>
  <si>
    <r>
      <rPr>
        <sz val="11"/>
        <color rgb="FF000000"/>
        <rFont val="Meiryo UI"/>
        <family val="3"/>
      </rPr>
      <t>0</t>
    </r>
    <r>
      <rPr>
        <sz val="11"/>
        <color rgb="FF000000"/>
        <rFont val="Tahoma"/>
        <family val="2"/>
      </rPr>
      <t>円</t>
    </r>
  </si>
  <si>
    <r>
      <rPr>
        <sz val="11"/>
        <color rgb="FF000000"/>
        <rFont val="Meiryo UI"/>
        <family val="3"/>
      </rPr>
      <t>651,000</t>
    </r>
    <r>
      <rPr>
        <sz val="11"/>
        <color rgb="FF000000"/>
        <rFont val="Tahoma"/>
        <family val="2"/>
      </rPr>
      <t xml:space="preserve">円以上
</t>
    </r>
    <r>
      <rPr>
        <sz val="11"/>
        <color rgb="FF000000"/>
        <rFont val="Meiryo UI"/>
        <family val="3"/>
      </rPr>
      <t>1,899,999</t>
    </r>
    <r>
      <rPr>
        <sz val="11"/>
        <color rgb="FF000000"/>
        <rFont val="Tahoma"/>
        <family val="2"/>
      </rPr>
      <t>円以下</t>
    </r>
  </si>
  <si>
    <r>
      <rPr>
        <sz val="11"/>
        <color rgb="FF000000"/>
        <rFont val="Meiryo UI"/>
        <family val="3"/>
      </rPr>
      <t xml:space="preserve">(A) </t>
    </r>
    <r>
      <rPr>
        <sz val="11"/>
        <color rgb="FF000000"/>
        <rFont val="Tahoma"/>
        <family val="2"/>
      </rPr>
      <t xml:space="preserve">－ </t>
    </r>
    <r>
      <rPr>
        <sz val="11"/>
        <color rgb="FF000000"/>
        <rFont val="Meiryo UI"/>
        <family val="3"/>
      </rPr>
      <t>650,000</t>
    </r>
    <r>
      <rPr>
        <sz val="11"/>
        <color rgb="FF000000"/>
        <rFont val="Tahoma"/>
        <family val="2"/>
      </rPr>
      <t>円</t>
    </r>
  </si>
  <si>
    <r>
      <rPr>
        <sz val="11"/>
        <color rgb="FF000000"/>
        <rFont val="Meiryo UI"/>
        <family val="3"/>
      </rPr>
      <t>1,900,000</t>
    </r>
    <r>
      <rPr>
        <sz val="11"/>
        <color rgb="FF000000"/>
        <rFont val="Tahoma"/>
        <family val="2"/>
      </rPr>
      <t xml:space="preserve">円以上
</t>
    </r>
    <r>
      <rPr>
        <sz val="11"/>
        <color rgb="FF000000"/>
        <rFont val="Meiryo UI"/>
        <family val="3"/>
      </rPr>
      <t>3,599,999</t>
    </r>
    <r>
      <rPr>
        <sz val="11"/>
        <color rgb="FF000000"/>
        <rFont val="Tahoma"/>
        <family val="2"/>
      </rPr>
      <t>円以下</t>
    </r>
  </si>
  <si>
    <r>
      <rPr>
        <sz val="10"/>
        <color rgb="FF000000"/>
        <rFont val="Tahoma"/>
        <family val="2"/>
      </rPr>
      <t>（Ｂ）</t>
    </r>
    <r>
      <rPr>
        <sz val="10"/>
        <color rgb="FF000000"/>
        <rFont val="Meiryo UI"/>
        <family val="3"/>
      </rPr>
      <t>=</t>
    </r>
    <r>
      <rPr>
        <sz val="10"/>
        <color rgb="FF000000"/>
        <rFont val="Tahoma"/>
        <family val="2"/>
      </rPr>
      <t xml:space="preserve">（Ａ）／ </t>
    </r>
    <r>
      <rPr>
        <sz val="10"/>
        <color rgb="FF000000"/>
        <rFont val="Meiryo UI"/>
        <family val="3"/>
      </rPr>
      <t xml:space="preserve">4
</t>
    </r>
    <r>
      <rPr>
        <sz val="10"/>
        <color rgb="FF000000"/>
        <rFont val="Tahoma"/>
        <family val="2"/>
      </rPr>
      <t>（千円未満切捨て）</t>
    </r>
  </si>
  <si>
    <r>
      <rPr>
        <sz val="11"/>
        <color rgb="FF000000"/>
        <rFont val="Tahoma"/>
        <family val="2"/>
      </rPr>
      <t xml:space="preserve">（Ｂ）
</t>
    </r>
    <r>
      <rPr>
        <sz val="11"/>
        <color rgb="FF000000"/>
        <rFont val="Meiryo UI"/>
        <family val="3"/>
      </rPr>
      <t>× 2.8</t>
    </r>
    <r>
      <rPr>
        <sz val="11"/>
        <color rgb="FF000000"/>
        <rFont val="Tahoma"/>
        <family val="2"/>
      </rPr>
      <t>－</t>
    </r>
    <r>
      <rPr>
        <sz val="11"/>
        <color rgb="FF000000"/>
        <rFont val="Meiryo UI"/>
        <family val="3"/>
      </rPr>
      <t>80,000</t>
    </r>
    <r>
      <rPr>
        <sz val="11"/>
        <color rgb="FF000000"/>
        <rFont val="Tahoma"/>
        <family val="2"/>
      </rPr>
      <t>円</t>
    </r>
  </si>
  <si>
    <r>
      <rPr>
        <sz val="11"/>
        <color rgb="FF000000"/>
        <rFont val="Meiryo UI"/>
        <family val="3"/>
      </rPr>
      <t>3,600,000</t>
    </r>
    <r>
      <rPr>
        <sz val="11"/>
        <color rgb="FF000000"/>
        <rFont val="Tahoma"/>
        <family val="2"/>
      </rPr>
      <t xml:space="preserve">円以上
</t>
    </r>
    <r>
      <rPr>
        <sz val="11"/>
        <color rgb="FF000000"/>
        <rFont val="Meiryo UI"/>
        <family val="3"/>
      </rPr>
      <t>6,599,999</t>
    </r>
    <r>
      <rPr>
        <sz val="11"/>
        <color rgb="FF000000"/>
        <rFont val="Tahoma"/>
        <family val="2"/>
      </rPr>
      <t>円以下</t>
    </r>
  </si>
  <si>
    <r>
      <rPr>
        <sz val="11"/>
        <color rgb="FF000000"/>
        <rFont val="Tahoma"/>
        <family val="2"/>
      </rPr>
      <t xml:space="preserve">（Ｂ）
</t>
    </r>
    <r>
      <rPr>
        <sz val="11"/>
        <color rgb="FF000000"/>
        <rFont val="Meiryo UI"/>
        <family val="3"/>
      </rPr>
      <t>× 3.2</t>
    </r>
    <r>
      <rPr>
        <sz val="11"/>
        <color rgb="FF000000"/>
        <rFont val="Tahoma"/>
        <family val="2"/>
      </rPr>
      <t>－</t>
    </r>
    <r>
      <rPr>
        <sz val="11"/>
        <color rgb="FF000000"/>
        <rFont val="Meiryo UI"/>
        <family val="3"/>
      </rPr>
      <t>440,000</t>
    </r>
    <r>
      <rPr>
        <sz val="11"/>
        <color rgb="FF000000"/>
        <rFont val="Tahoma"/>
        <family val="2"/>
      </rPr>
      <t>円</t>
    </r>
  </si>
  <si>
    <r>
      <rPr>
        <sz val="11"/>
        <color rgb="FF000000"/>
        <rFont val="Meiryo UI"/>
        <family val="3"/>
      </rPr>
      <t>6,600,000</t>
    </r>
    <r>
      <rPr>
        <sz val="11"/>
        <color rgb="FF000000"/>
        <rFont val="Tahoma"/>
        <family val="2"/>
      </rPr>
      <t xml:space="preserve">円以上
</t>
    </r>
    <r>
      <rPr>
        <sz val="11"/>
        <color rgb="FF000000"/>
        <rFont val="Meiryo UI"/>
        <family val="3"/>
      </rPr>
      <t>8,499,999</t>
    </r>
    <r>
      <rPr>
        <sz val="11"/>
        <color rgb="FF000000"/>
        <rFont val="Tahoma"/>
        <family val="2"/>
      </rPr>
      <t>円以下</t>
    </r>
  </si>
  <si>
    <r>
      <rPr>
        <sz val="11"/>
        <color rgb="FF000000"/>
        <rFont val="Tahoma"/>
        <family val="2"/>
      </rPr>
      <t>（Ａ）</t>
    </r>
    <r>
      <rPr>
        <sz val="11"/>
        <color rgb="FF000000"/>
        <rFont val="Meiryo UI"/>
        <family val="3"/>
      </rPr>
      <t>× 0.9</t>
    </r>
    <r>
      <rPr>
        <sz val="11"/>
        <color rgb="FF000000"/>
        <rFont val="Tahoma"/>
        <family val="2"/>
      </rPr>
      <t>－</t>
    </r>
    <r>
      <rPr>
        <sz val="11"/>
        <color rgb="FF000000"/>
        <rFont val="Meiryo UI"/>
        <family val="3"/>
      </rPr>
      <t>1,100,000</t>
    </r>
    <r>
      <rPr>
        <sz val="11"/>
        <color rgb="FF000000"/>
        <rFont val="Tahoma"/>
        <family val="2"/>
      </rPr>
      <t>円</t>
    </r>
  </si>
  <si>
    <r>
      <rPr>
        <sz val="11"/>
        <color rgb="FF000000"/>
        <rFont val="Meiryo UI"/>
        <family val="3"/>
      </rPr>
      <t>8,500,000</t>
    </r>
    <r>
      <rPr>
        <sz val="11"/>
        <color rgb="FF000000"/>
        <rFont val="Tahoma"/>
        <family val="2"/>
      </rPr>
      <t>円以上</t>
    </r>
  </si>
  <si>
    <r>
      <rPr>
        <sz val="11"/>
        <color rgb="FF000000"/>
        <rFont val="Tahoma"/>
        <family val="2"/>
      </rPr>
      <t>（Ａ）－</t>
    </r>
    <r>
      <rPr>
        <sz val="11"/>
        <color rgb="FF000000"/>
        <rFont val="Meiryo UI"/>
        <family val="3"/>
      </rPr>
      <t>1,950,000</t>
    </r>
    <r>
      <rPr>
        <sz val="11"/>
        <color rgb="FF000000"/>
        <rFont val="Tahoma"/>
        <family val="2"/>
      </rPr>
      <t>円</t>
    </r>
  </si>
  <si>
    <t>公的年金等の所得の求め方について</t>
  </si>
  <si>
    <r>
      <rPr>
        <sz val="11"/>
        <color rgb="FF000000"/>
        <rFont val="Tahoma"/>
        <family val="2"/>
      </rPr>
      <t>※計算結果がマイナスになるときは、所得金額を</t>
    </r>
    <r>
      <rPr>
        <sz val="11"/>
        <color rgb="FF000000"/>
        <rFont val="Meiryo UI"/>
        <family val="3"/>
      </rPr>
      <t>0</t>
    </r>
    <r>
      <rPr>
        <sz val="11"/>
        <color rgb="FF000000"/>
        <rFont val="Tahoma"/>
        <family val="2"/>
      </rPr>
      <t>円とします。</t>
    </r>
  </si>
  <si>
    <t>年金収入額を入力してください</t>
  </si>
  <si>
    <r>
      <rPr>
        <b/>
        <sz val="18"/>
        <color rgb="FF7D9263"/>
        <rFont val="Meiryo UI"/>
        <family val="3"/>
      </rPr>
      <t>65</t>
    </r>
    <r>
      <rPr>
        <b/>
        <sz val="18"/>
        <color rgb="FF7D9263"/>
        <rFont val="Tahoma"/>
        <family val="2"/>
      </rPr>
      <t>歳以上の方の年金所得額はこちらです</t>
    </r>
  </si>
  <si>
    <r>
      <rPr>
        <sz val="10"/>
        <color rgb="FF7A620E"/>
        <rFont val="Tahoma"/>
        <family val="2"/>
      </rPr>
      <t>・年金収入が</t>
    </r>
    <r>
      <rPr>
        <sz val="10"/>
        <color rgb="FF7A620E"/>
        <rFont val="Meiryo UI"/>
        <family val="3"/>
      </rPr>
      <t>1,000</t>
    </r>
    <r>
      <rPr>
        <sz val="10"/>
        <color rgb="FF7A620E"/>
        <rFont val="Tahoma"/>
        <family val="2"/>
      </rPr>
      <t>万円以下のみ</t>
    </r>
  </si>
  <si>
    <r>
      <rPr>
        <sz val="10"/>
        <color rgb="FF7A620E"/>
        <rFont val="Tahoma"/>
        <family val="2"/>
      </rPr>
      <t>・障害年金や遺族年金は非課税のため、</t>
    </r>
    <r>
      <rPr>
        <sz val="10"/>
        <color rgb="FF7A620E"/>
        <rFont val="Meiryo UI"/>
        <family val="3"/>
      </rPr>
      <t>0</t>
    </r>
    <r>
      <rPr>
        <sz val="10"/>
        <color rgb="FF7A620E"/>
        <rFont val="Tahoma"/>
        <family val="2"/>
      </rPr>
      <t>円です。</t>
    </r>
  </si>
  <si>
    <r>
      <rPr>
        <b/>
        <sz val="18"/>
        <color rgb="FF4E75A3"/>
        <rFont val="Meiryo UI"/>
        <family val="3"/>
      </rPr>
      <t>65</t>
    </r>
    <r>
      <rPr>
        <b/>
        <sz val="18"/>
        <color rgb="FF4E75A3"/>
        <rFont val="Tahoma"/>
        <family val="2"/>
      </rPr>
      <t>歳未満の方の年金所得額はこちらです</t>
    </r>
  </si>
  <si>
    <r>
      <rPr>
        <b/>
        <sz val="18"/>
        <color rgb="FF000000"/>
        <rFont val="Meiryo UI"/>
        <family val="3"/>
      </rPr>
      <t>①65</t>
    </r>
    <r>
      <rPr>
        <b/>
        <sz val="18"/>
        <color rgb="FF000000"/>
        <rFont val="Tahoma"/>
        <family val="2"/>
      </rPr>
      <t>歳以上の方</t>
    </r>
  </si>
  <si>
    <t>公的年金
収入金額</t>
  </si>
  <si>
    <r>
      <rPr>
        <sz val="11"/>
        <color rgb="FF000000"/>
        <rFont val="Tahoma"/>
        <family val="2"/>
      </rPr>
      <t xml:space="preserve">公的年金等以外の合計所得が
</t>
    </r>
    <r>
      <rPr>
        <sz val="11"/>
        <color rgb="FF000000"/>
        <rFont val="Meiryo UI"/>
        <family val="3"/>
      </rPr>
      <t>1,000</t>
    </r>
    <r>
      <rPr>
        <sz val="11"/>
        <color rgb="FF000000"/>
        <rFont val="Tahoma"/>
        <family val="2"/>
      </rPr>
      <t>万円以下</t>
    </r>
  </si>
  <si>
    <r>
      <rPr>
        <sz val="11"/>
        <color rgb="FF000000"/>
        <rFont val="Meiryo UI"/>
        <family val="3"/>
      </rPr>
      <t>330</t>
    </r>
    <r>
      <rPr>
        <sz val="11"/>
        <color rgb="FF000000"/>
        <rFont val="Tahoma"/>
        <family val="2"/>
      </rPr>
      <t>万円未満</t>
    </r>
  </si>
  <si>
    <r>
      <rPr>
        <sz val="11"/>
        <color rgb="FF000000"/>
        <rFont val="Tahoma"/>
        <family val="2"/>
      </rPr>
      <t>年金収入－</t>
    </r>
    <r>
      <rPr>
        <sz val="11"/>
        <color rgb="FF000000"/>
        <rFont val="Meiryo UI"/>
        <family val="3"/>
      </rPr>
      <t>110</t>
    </r>
    <r>
      <rPr>
        <sz val="11"/>
        <color rgb="FF000000"/>
        <rFont val="Tahoma"/>
        <family val="2"/>
      </rPr>
      <t>万円</t>
    </r>
  </si>
  <si>
    <r>
      <rPr>
        <sz val="11"/>
        <color rgb="FF000000"/>
        <rFont val="Meiryo UI"/>
        <family val="3"/>
      </rPr>
      <t>330</t>
    </r>
    <r>
      <rPr>
        <sz val="11"/>
        <color rgb="FF000000"/>
        <rFont val="Tahoma"/>
        <family val="2"/>
      </rPr>
      <t xml:space="preserve">万円以上
</t>
    </r>
    <r>
      <rPr>
        <sz val="11"/>
        <color rgb="FF000000"/>
        <rFont val="Meiryo UI"/>
        <family val="3"/>
      </rPr>
      <t>410</t>
    </r>
    <r>
      <rPr>
        <sz val="11"/>
        <color rgb="FF000000"/>
        <rFont val="Tahoma"/>
        <family val="2"/>
      </rPr>
      <t>万円未満</t>
    </r>
  </si>
  <si>
    <r>
      <rPr>
        <sz val="11"/>
        <color rgb="FF000000"/>
        <rFont val="Tahoma"/>
        <family val="2"/>
      </rPr>
      <t>年金収入</t>
    </r>
    <r>
      <rPr>
        <sz val="11"/>
        <color rgb="FF000000"/>
        <rFont val="Meiryo UI"/>
        <family val="3"/>
      </rPr>
      <t>×0.75</t>
    </r>
    <r>
      <rPr>
        <sz val="11"/>
        <color rgb="FF000000"/>
        <rFont val="Tahoma"/>
        <family val="2"/>
      </rPr>
      <t>－</t>
    </r>
    <r>
      <rPr>
        <sz val="11"/>
        <color rgb="FF000000"/>
        <rFont val="Meiryo UI"/>
        <family val="3"/>
      </rPr>
      <t>27</t>
    </r>
    <r>
      <rPr>
        <sz val="11"/>
        <color rgb="FF000000"/>
        <rFont val="Tahoma"/>
        <family val="2"/>
      </rPr>
      <t>万</t>
    </r>
    <r>
      <rPr>
        <sz val="11"/>
        <color rgb="FF000000"/>
        <rFont val="Meiryo UI"/>
        <family val="3"/>
      </rPr>
      <t>5</t>
    </r>
    <r>
      <rPr>
        <sz val="11"/>
        <color rgb="FF000000"/>
        <rFont val="Tahoma"/>
        <family val="2"/>
      </rPr>
      <t>千円</t>
    </r>
  </si>
  <si>
    <r>
      <rPr>
        <sz val="11"/>
        <color rgb="FF000000"/>
        <rFont val="Meiryo UI"/>
        <family val="3"/>
      </rPr>
      <t>410</t>
    </r>
    <r>
      <rPr>
        <sz val="11"/>
        <color rgb="FF000000"/>
        <rFont val="Tahoma"/>
        <family val="2"/>
      </rPr>
      <t xml:space="preserve">万円以上
</t>
    </r>
    <r>
      <rPr>
        <sz val="11"/>
        <color rgb="FF000000"/>
        <rFont val="Meiryo UI"/>
        <family val="3"/>
      </rPr>
      <t>770</t>
    </r>
    <r>
      <rPr>
        <sz val="11"/>
        <color rgb="FF000000"/>
        <rFont val="Tahoma"/>
        <family val="2"/>
      </rPr>
      <t>万円未満</t>
    </r>
  </si>
  <si>
    <r>
      <rPr>
        <sz val="11"/>
        <color rgb="FF000000"/>
        <rFont val="Tahoma"/>
        <family val="2"/>
      </rPr>
      <t>年金収入</t>
    </r>
    <r>
      <rPr>
        <sz val="11"/>
        <color rgb="FF000000"/>
        <rFont val="Meiryo UI"/>
        <family val="3"/>
      </rPr>
      <t>×0.85</t>
    </r>
    <r>
      <rPr>
        <sz val="11"/>
        <color rgb="FF000000"/>
        <rFont val="Tahoma"/>
        <family val="2"/>
      </rPr>
      <t>－</t>
    </r>
    <r>
      <rPr>
        <sz val="11"/>
        <color rgb="FF000000"/>
        <rFont val="Meiryo UI"/>
        <family val="3"/>
      </rPr>
      <t>68</t>
    </r>
    <r>
      <rPr>
        <sz val="11"/>
        <color rgb="FF000000"/>
        <rFont val="Tahoma"/>
        <family val="2"/>
      </rPr>
      <t>万</t>
    </r>
    <r>
      <rPr>
        <sz val="11"/>
        <color rgb="FF000000"/>
        <rFont val="Meiryo UI"/>
        <family val="3"/>
      </rPr>
      <t>5</t>
    </r>
    <r>
      <rPr>
        <sz val="11"/>
        <color rgb="FF000000"/>
        <rFont val="Tahoma"/>
        <family val="2"/>
      </rPr>
      <t>千円</t>
    </r>
  </si>
  <si>
    <r>
      <rPr>
        <sz val="11"/>
        <color rgb="FF000000"/>
        <rFont val="Meiryo UI"/>
        <family val="3"/>
      </rPr>
      <t>770</t>
    </r>
    <r>
      <rPr>
        <sz val="11"/>
        <color rgb="FF000000"/>
        <rFont val="Tahoma"/>
        <family val="2"/>
      </rPr>
      <t xml:space="preserve">万円以上
</t>
    </r>
    <r>
      <rPr>
        <sz val="11"/>
        <color rgb="FF000000"/>
        <rFont val="Meiryo UI"/>
        <family val="3"/>
      </rPr>
      <t>1,000</t>
    </r>
    <r>
      <rPr>
        <sz val="11"/>
        <color rgb="FF000000"/>
        <rFont val="Tahoma"/>
        <family val="2"/>
      </rPr>
      <t>万円未満</t>
    </r>
  </si>
  <si>
    <r>
      <rPr>
        <sz val="11"/>
        <color rgb="FF000000"/>
        <rFont val="Tahoma"/>
        <family val="2"/>
      </rPr>
      <t>年金収入</t>
    </r>
    <r>
      <rPr>
        <sz val="11"/>
        <color rgb="FF000000"/>
        <rFont val="Meiryo UI"/>
        <family val="3"/>
      </rPr>
      <t>×0.95</t>
    </r>
    <r>
      <rPr>
        <sz val="11"/>
        <color rgb="FF000000"/>
        <rFont val="Tahoma"/>
        <family val="2"/>
      </rPr>
      <t>－</t>
    </r>
    <r>
      <rPr>
        <sz val="11"/>
        <color rgb="FF000000"/>
        <rFont val="Meiryo UI"/>
        <family val="3"/>
      </rPr>
      <t>145</t>
    </r>
    <r>
      <rPr>
        <sz val="11"/>
        <color rgb="FF000000"/>
        <rFont val="Tahoma"/>
        <family val="2"/>
      </rPr>
      <t>万</t>
    </r>
    <r>
      <rPr>
        <sz val="11"/>
        <color rgb="FF000000"/>
        <rFont val="Meiryo UI"/>
        <family val="3"/>
      </rPr>
      <t>5</t>
    </r>
    <r>
      <rPr>
        <sz val="11"/>
        <color rgb="FF000000"/>
        <rFont val="Tahoma"/>
        <family val="2"/>
      </rPr>
      <t>千円</t>
    </r>
  </si>
  <si>
    <r>
      <rPr>
        <sz val="11"/>
        <color rgb="FF000000"/>
        <rFont val="Meiryo UI"/>
        <family val="3"/>
      </rPr>
      <t>1,000</t>
    </r>
    <r>
      <rPr>
        <sz val="11"/>
        <color rgb="FF000000"/>
        <rFont val="Tahoma"/>
        <family val="2"/>
      </rPr>
      <t>万円以上</t>
    </r>
  </si>
  <si>
    <r>
      <rPr>
        <sz val="11"/>
        <color rgb="FF000000"/>
        <rFont val="Tahoma"/>
        <family val="2"/>
      </rPr>
      <t>年金収入－</t>
    </r>
    <r>
      <rPr>
        <sz val="11"/>
        <color rgb="FF000000"/>
        <rFont val="Meiryo UI"/>
        <family val="3"/>
      </rPr>
      <t>195</t>
    </r>
    <r>
      <rPr>
        <sz val="11"/>
        <color rgb="FF000000"/>
        <rFont val="Tahoma"/>
        <family val="2"/>
      </rPr>
      <t>万</t>
    </r>
    <r>
      <rPr>
        <sz val="11"/>
        <color rgb="FF000000"/>
        <rFont val="Meiryo UI"/>
        <family val="3"/>
      </rPr>
      <t>5</t>
    </r>
    <r>
      <rPr>
        <sz val="11"/>
        <color rgb="FF000000"/>
        <rFont val="Tahoma"/>
        <family val="2"/>
      </rPr>
      <t>千円</t>
    </r>
  </si>
  <si>
    <r>
      <rPr>
        <b/>
        <sz val="18"/>
        <color rgb="FF000000"/>
        <rFont val="Meiryo UI"/>
        <family val="3"/>
      </rPr>
      <t>②65</t>
    </r>
    <r>
      <rPr>
        <b/>
        <sz val="18"/>
        <color rgb="FF000000"/>
        <rFont val="Tahoma"/>
        <family val="2"/>
      </rPr>
      <t>歳未満の方</t>
    </r>
  </si>
  <si>
    <r>
      <rPr>
        <sz val="11"/>
        <color rgb="FF000000"/>
        <rFont val="Meiryo UI"/>
        <family val="3"/>
      </rPr>
      <t>130</t>
    </r>
    <r>
      <rPr>
        <sz val="11"/>
        <color rgb="FF000000"/>
        <rFont val="Tahoma"/>
        <family val="2"/>
      </rPr>
      <t>万円未満</t>
    </r>
  </si>
  <si>
    <r>
      <rPr>
        <sz val="11"/>
        <color rgb="FF000000"/>
        <rFont val="Tahoma"/>
        <family val="2"/>
      </rPr>
      <t>年金収入－</t>
    </r>
    <r>
      <rPr>
        <sz val="11"/>
        <color rgb="FF000000"/>
        <rFont val="Meiryo UI"/>
        <family val="3"/>
      </rPr>
      <t>60</t>
    </r>
    <r>
      <rPr>
        <sz val="11"/>
        <color rgb="FF000000"/>
        <rFont val="Tahoma"/>
        <family val="2"/>
      </rPr>
      <t>万円</t>
    </r>
  </si>
  <si>
    <r>
      <rPr>
        <sz val="11"/>
        <color rgb="FF000000"/>
        <rFont val="Meiryo UI"/>
        <family val="3"/>
      </rPr>
      <t>130</t>
    </r>
    <r>
      <rPr>
        <sz val="11"/>
        <color rgb="FF000000"/>
        <rFont val="Tahoma"/>
        <family val="2"/>
      </rPr>
      <t xml:space="preserve">万円以上
</t>
    </r>
    <r>
      <rPr>
        <sz val="11"/>
        <color rgb="FF000000"/>
        <rFont val="Meiryo UI"/>
        <family val="3"/>
      </rPr>
      <t>410</t>
    </r>
    <r>
      <rPr>
        <sz val="11"/>
        <color rgb="FF000000"/>
        <rFont val="Tahoma"/>
        <family val="2"/>
      </rPr>
      <t>万円未満</t>
    </r>
  </si>
  <si>
    <t>国民健康保険料計算用シート</t>
  </si>
  <si>
    <t>黄色の塗りつぶし＆赤字は☆計算シートより反映。料率等の変更がある場合には、計算用シートではなく「資料」シートを修正してください。</t>
  </si>
  <si>
    <t>被保険者数</t>
  </si>
  <si>
    <r>
      <rPr>
        <sz val="11"/>
        <color rgb="FF000000"/>
        <rFont val="ＭＳ Ｐ明朝"/>
        <family val="1"/>
      </rPr>
      <t>↓R7</t>
    </r>
    <r>
      <rPr>
        <sz val="11"/>
        <color rgb="FF000000"/>
        <rFont val="Tahoma"/>
        <family val="2"/>
      </rPr>
      <t>税制改正前を適用</t>
    </r>
  </si>
  <si>
    <t>判定</t>
  </si>
  <si>
    <t>①判定</t>
  </si>
  <si>
    <t>②判定</t>
  </si>
  <si>
    <t>③判定</t>
  </si>
  <si>
    <t>①②③判定</t>
  </si>
  <si>
    <r>
      <rPr>
        <sz val="11"/>
        <color rgb="FF000000"/>
        <rFont val="Tahoma"/>
        <family val="2"/>
      </rPr>
      <t>一律</t>
    </r>
    <r>
      <rPr>
        <sz val="11"/>
        <color rgb="FF000000"/>
        <rFont val="ＭＳ Ｐ明朝"/>
        <family val="1"/>
      </rPr>
      <t>43</t>
    </r>
    <r>
      <rPr>
        <sz val="11"/>
        <color rgb="FF000000"/>
        <rFont val="Tahoma"/>
        <family val="2"/>
      </rPr>
      <t>万円（合計所得</t>
    </r>
    <r>
      <rPr>
        <sz val="11"/>
        <color rgb="FF000000"/>
        <rFont val="ＭＳ Ｐ明朝"/>
        <family val="1"/>
      </rPr>
      <t>2,400</t>
    </r>
    <r>
      <rPr>
        <sz val="11"/>
        <color rgb="FF000000"/>
        <rFont val="Tahoma"/>
        <family val="2"/>
      </rPr>
      <t>万円以内を想定）</t>
    </r>
  </si>
  <si>
    <r>
      <rPr>
        <sz val="11"/>
        <color rgb="FF000000"/>
        <rFont val="Tahoma"/>
        <family val="2"/>
      </rPr>
      <t>合計所得</t>
    </r>
    <r>
      <rPr>
        <sz val="11"/>
        <color rgb="FF000000"/>
        <rFont val="ＭＳ Ｐ明朝"/>
        <family val="1"/>
      </rPr>
      <t>-43</t>
    </r>
    <r>
      <rPr>
        <sz val="11"/>
        <color rgb="FF000000"/>
        <rFont val="Tahoma"/>
        <family val="2"/>
      </rPr>
      <t>万円</t>
    </r>
  </si>
  <si>
    <r>
      <rPr>
        <sz val="11"/>
        <color rgb="FF000000"/>
        <rFont val="Tahoma"/>
        <family val="2"/>
      </rPr>
      <t>合計所得（合計所得が</t>
    </r>
    <r>
      <rPr>
        <sz val="11"/>
        <color rgb="FF000000"/>
        <rFont val="ＭＳ Ｐ明朝"/>
        <family val="1"/>
      </rPr>
      <t>15</t>
    </r>
    <r>
      <rPr>
        <sz val="11"/>
        <color rgb="FF000000"/>
        <rFont val="Tahoma"/>
        <family val="2"/>
      </rPr>
      <t>万以下の場合は</t>
    </r>
    <r>
      <rPr>
        <sz val="11"/>
        <color rgb="FF000000"/>
        <rFont val="ＭＳ Ｐ明朝"/>
        <family val="1"/>
      </rPr>
      <t>0</t>
    </r>
    <r>
      <rPr>
        <sz val="11"/>
        <color rgb="FF000000"/>
        <rFont val="Tahoma"/>
        <family val="2"/>
      </rPr>
      <t>円、</t>
    </r>
    <r>
      <rPr>
        <sz val="11"/>
        <color rgb="FF000000"/>
        <rFont val="ＭＳ Ｐ明朝"/>
        <family val="1"/>
      </rPr>
      <t>65</t>
    </r>
    <r>
      <rPr>
        <sz val="11"/>
        <color rgb="FF000000"/>
        <rFont val="Tahoma"/>
        <family val="2"/>
      </rPr>
      <t>歳以上は年金所得からさらに</t>
    </r>
    <r>
      <rPr>
        <sz val="11"/>
        <color rgb="FF000000"/>
        <rFont val="ＭＳ Ｐ明朝"/>
        <family val="1"/>
      </rPr>
      <t>-15</t>
    </r>
    <r>
      <rPr>
        <sz val="11"/>
        <color rgb="FF000000"/>
        <rFont val="Tahoma"/>
        <family val="2"/>
      </rPr>
      <t>万円）</t>
    </r>
  </si>
  <si>
    <r>
      <rPr>
        <sz val="11"/>
        <color rgb="FF000000"/>
        <rFont val="ＭＳ Ｐ明朝"/>
        <family val="1"/>
      </rPr>
      <t>7</t>
    </r>
    <r>
      <rPr>
        <sz val="11"/>
        <color rgb="FF000000"/>
        <rFont val="Tahoma"/>
        <family val="2"/>
      </rPr>
      <t>・</t>
    </r>
    <r>
      <rPr>
        <sz val="11"/>
        <color rgb="FF000000"/>
        <rFont val="ＭＳ Ｐ明朝"/>
        <family val="1"/>
      </rPr>
      <t>5</t>
    </r>
    <r>
      <rPr>
        <sz val="11"/>
        <color rgb="FF000000"/>
        <rFont val="Tahoma"/>
        <family val="2"/>
      </rPr>
      <t>・</t>
    </r>
    <r>
      <rPr>
        <sz val="11"/>
        <color rgb="FF000000"/>
        <rFont val="ＭＳ Ｐ明朝"/>
        <family val="1"/>
      </rPr>
      <t>2</t>
    </r>
    <r>
      <rPr>
        <sz val="11"/>
        <color rgb="FF000000"/>
        <rFont val="Tahoma"/>
        <family val="2"/>
      </rPr>
      <t>軽減</t>
    </r>
  </si>
  <si>
    <t>未就学児はさらに半額</t>
  </si>
  <si>
    <t>マイナス額</t>
  </si>
  <si>
    <r>
      <rPr>
        <sz val="11"/>
        <color rgb="FF000000"/>
        <rFont val="ＭＳ Ｐ明朝"/>
        <family val="1"/>
      </rPr>
      <t>18</t>
    </r>
    <r>
      <rPr>
        <sz val="11"/>
        <color rgb="FF000000"/>
        <rFont val="Tahoma"/>
        <family val="2"/>
      </rPr>
      <t>歳未満は子ども分減額</t>
    </r>
  </si>
  <si>
    <r>
      <rPr>
        <sz val="11"/>
        <rFont val="ＭＳ Ｐ明朝"/>
        <family val="1"/>
      </rPr>
      <t>1:</t>
    </r>
    <r>
      <rPr>
        <sz val="11"/>
        <rFont val="Tahoma"/>
        <family val="2"/>
      </rPr>
      <t xml:space="preserve">普主／
</t>
    </r>
    <r>
      <rPr>
        <sz val="11"/>
        <rFont val="ＭＳ Ｐ明朝"/>
        <family val="1"/>
      </rPr>
      <t>2:</t>
    </r>
    <r>
      <rPr>
        <sz val="11"/>
        <rFont val="Tahoma"/>
        <family val="2"/>
      </rPr>
      <t>擬主</t>
    </r>
  </si>
  <si>
    <t>未就学児</t>
  </si>
  <si>
    <r>
      <rPr>
        <sz val="11"/>
        <rFont val="ＭＳ Ｐ明朝"/>
        <family val="1"/>
      </rPr>
      <t>18</t>
    </r>
    <r>
      <rPr>
        <sz val="11"/>
        <rFont val="Tahoma"/>
        <family val="2"/>
      </rPr>
      <t>歳未満</t>
    </r>
  </si>
  <si>
    <t>介護該当</t>
  </si>
  <si>
    <r>
      <rPr>
        <sz val="11"/>
        <rFont val="Tahoma"/>
        <family val="2"/>
      </rPr>
      <t>給与収入</t>
    </r>
    <r>
      <rPr>
        <sz val="11"/>
        <rFont val="ＭＳ Ｐ明朝"/>
        <family val="1"/>
      </rPr>
      <t>55</t>
    </r>
    <r>
      <rPr>
        <sz val="11"/>
        <rFont val="Tahoma"/>
        <family val="2"/>
      </rPr>
      <t>万超</t>
    </r>
  </si>
  <si>
    <r>
      <rPr>
        <sz val="11"/>
        <rFont val="ＭＳ Ｐ明朝"/>
        <family val="1"/>
      </rPr>
      <t>65</t>
    </r>
    <r>
      <rPr>
        <sz val="11"/>
        <rFont val="Tahoma"/>
        <family val="2"/>
      </rPr>
      <t>歳未満で年金</t>
    </r>
    <r>
      <rPr>
        <sz val="11"/>
        <rFont val="ＭＳ Ｐ明朝"/>
        <family val="1"/>
      </rPr>
      <t>60</t>
    </r>
    <r>
      <rPr>
        <sz val="11"/>
        <rFont val="Tahoma"/>
        <family val="2"/>
      </rPr>
      <t>万超</t>
    </r>
  </si>
  <si>
    <r>
      <rPr>
        <sz val="11"/>
        <rFont val="ＭＳ Ｐ明朝"/>
        <family val="1"/>
      </rPr>
      <t>65</t>
    </r>
    <r>
      <rPr>
        <sz val="11"/>
        <rFont val="Tahoma"/>
        <family val="2"/>
      </rPr>
      <t>歳以上で年金収入</t>
    </r>
    <r>
      <rPr>
        <sz val="11"/>
        <rFont val="ＭＳ Ｐ明朝"/>
        <family val="1"/>
      </rPr>
      <t>125</t>
    </r>
    <r>
      <rPr>
        <sz val="11"/>
        <rFont val="Tahoma"/>
        <family val="2"/>
      </rPr>
      <t>万超</t>
    </r>
  </si>
  <si>
    <t>給与所得者の数</t>
  </si>
  <si>
    <t>基礎控除</t>
  </si>
  <si>
    <t>課税標準額</t>
  </si>
  <si>
    <t>軽減判定所得</t>
  </si>
  <si>
    <t>医療分所得割</t>
  </si>
  <si>
    <t>支援分所得割</t>
  </si>
  <si>
    <t>介護分所得割</t>
  </si>
  <si>
    <t>子ども分所得割</t>
  </si>
  <si>
    <t>所得割計</t>
  </si>
  <si>
    <t>医療分均等割</t>
  </si>
  <si>
    <t>支援分均等割</t>
  </si>
  <si>
    <t>介護分均等割</t>
  </si>
  <si>
    <t>子ども分均等割</t>
  </si>
  <si>
    <t>均等割計</t>
  </si>
  <si>
    <t>医療分均等割軽減額</t>
  </si>
  <si>
    <t>医療分未就学児軽減額</t>
  </si>
  <si>
    <t>支援分均等割軽減額</t>
  </si>
  <si>
    <t>支援分未就学児軽減額</t>
  </si>
  <si>
    <t>支援均等割軽減額</t>
  </si>
  <si>
    <t>介護分均等割軽減額</t>
  </si>
  <si>
    <t>介護均等割軽減額</t>
  </si>
  <si>
    <t>子ども分均等割軽減額</t>
  </si>
  <si>
    <t>均等割軽減計</t>
  </si>
  <si>
    <t>医療分平等割</t>
  </si>
  <si>
    <t>支援分平等割</t>
  </si>
  <si>
    <t>介護分平等割</t>
  </si>
  <si>
    <t>子ども分平等割</t>
  </si>
  <si>
    <t>平等割計</t>
  </si>
  <si>
    <t>医療分平等割軽減額</t>
  </si>
  <si>
    <t>支援分平等割軽減額</t>
  </si>
  <si>
    <t>介護分平等割軽減額</t>
  </si>
  <si>
    <t>子ども分平等割軽減額</t>
  </si>
  <si>
    <t>平等割軽減計</t>
  </si>
  <si>
    <t>チェック用</t>
  </si>
  <si>
    <t>エラーチェック</t>
  </si>
  <si>
    <t>軽減判定</t>
  </si>
  <si>
    <t>★資料</t>
  </si>
  <si>
    <t>△</t>
  </si>
  <si>
    <t>均等割軽減額</t>
  </si>
  <si>
    <t>平等割軽減額</t>
  </si>
  <si>
    <t>実際の算出額</t>
  </si>
  <si>
    <t>年額</t>
  </si>
  <si>
    <t>基準額</t>
  </si>
  <si>
    <t>軽減基準調整額</t>
  </si>
  <si>
    <t>判定基準額</t>
  </si>
  <si>
    <t>＋</t>
  </si>
  <si>
    <t>×</t>
  </si>
  <si>
    <t>=</t>
  </si>
  <si>
    <t>料率等変更がある場合には、青字箇所を修正してください。</t>
  </si>
  <si>
    <t>令和</t>
  </si>
  <si>
    <t>年度分</t>
  </si>
  <si>
    <t>【料率について】</t>
  </si>
  <si>
    <t>【軽減判定基準額について】</t>
  </si>
  <si>
    <t>支援分</t>
  </si>
  <si>
    <t>所得割</t>
  </si>
  <si>
    <t>２割軽減</t>
  </si>
  <si>
    <t>基礎控除額</t>
  </si>
  <si>
    <r>
      <rPr>
        <sz val="11"/>
        <color rgb="FF000000"/>
        <rFont val="Tahoma"/>
        <family val="2"/>
      </rPr>
      <t>給与所得者等の数</t>
    </r>
    <r>
      <rPr>
        <sz val="11"/>
        <color rgb="FF000000"/>
        <rFont val="Meiryo UI"/>
        <family val="3"/>
      </rPr>
      <t>-1</t>
    </r>
  </si>
  <si>
    <t>以下</t>
  </si>
  <si>
    <t>均等割</t>
  </si>
  <si>
    <t>５割軽減</t>
  </si>
  <si>
    <t>平等割</t>
  </si>
  <si>
    <t>７割軽減</t>
  </si>
  <si>
    <t>賦課限度額</t>
  </si>
  <si>
    <r>
      <rPr>
        <sz val="11"/>
        <color rgb="FF000000"/>
        <rFont val="Tahoma"/>
        <family val="2"/>
      </rPr>
      <t>※合計所得金額</t>
    </r>
    <r>
      <rPr>
        <sz val="11"/>
        <color rgb="FF000000"/>
        <rFont val="Meiryo UI"/>
        <family val="3"/>
      </rPr>
      <t>2,400</t>
    </r>
    <r>
      <rPr>
        <sz val="11"/>
        <color rgb="FF000000"/>
        <rFont val="Tahoma"/>
        <family val="2"/>
      </rPr>
      <t>万円以下は基礎控除額</t>
    </r>
    <r>
      <rPr>
        <sz val="11"/>
        <color rgb="FF000000"/>
        <rFont val="Meiryo UI"/>
        <family val="3"/>
      </rPr>
      <t>43</t>
    </r>
    <r>
      <rPr>
        <sz val="11"/>
        <color rgb="FF000000"/>
        <rFont val="Tahoma"/>
        <family val="2"/>
      </rPr>
      <t>万円</t>
    </r>
  </si>
  <si>
    <t>賦課限度額計</t>
  </si>
  <si>
    <r>
      <rPr>
        <sz val="10"/>
        <color rgb="FF000000"/>
        <rFont val="Meiryo UI"/>
        <family val="3"/>
      </rPr>
      <t>(18</t>
    </r>
    <r>
      <rPr>
        <sz val="10"/>
        <color rgb="FF000000"/>
        <rFont val="Tahoma"/>
        <family val="2"/>
      </rPr>
      <t>歳以上に追加</t>
    </r>
    <r>
      <rPr>
        <sz val="10"/>
        <color rgb="FF000000"/>
        <rFont val="Meiryo UI"/>
        <family val="3"/>
      </rPr>
      <t>)</t>
    </r>
  </si>
  <si>
    <t>【控除額について】</t>
  </si>
  <si>
    <t>【備考】</t>
  </si>
  <si>
    <t>■給与所得者等とは</t>
  </si>
  <si>
    <r>
      <rPr>
        <sz val="11"/>
        <color rgb="FF000000"/>
        <rFont val="Tahoma"/>
        <family val="2"/>
      </rPr>
      <t>①前年の給与収入が</t>
    </r>
    <r>
      <rPr>
        <sz val="11"/>
        <color rgb="FF000000"/>
        <rFont val="Meiryo UI"/>
        <family val="3"/>
      </rPr>
      <t>55</t>
    </r>
    <r>
      <rPr>
        <sz val="11"/>
        <color rgb="FF000000"/>
        <rFont val="Tahoma"/>
        <family val="2"/>
      </rPr>
      <t>万円を超える</t>
    </r>
  </si>
  <si>
    <t>給与所得者等（給与収入が以下を超える場合に１）</t>
  </si>
  <si>
    <r>
      <rPr>
        <sz val="11"/>
        <color rgb="FF000000"/>
        <rFont val="Meiryo UI"/>
        <family val="3"/>
      </rPr>
      <t>②65</t>
    </r>
    <r>
      <rPr>
        <sz val="11"/>
        <color rgb="FF000000"/>
        <rFont val="Tahoma"/>
        <family val="2"/>
      </rPr>
      <t>歳未満で公的年金等の収入が</t>
    </r>
    <r>
      <rPr>
        <sz val="11"/>
        <color rgb="FF000000"/>
        <rFont val="Meiryo UI"/>
        <family val="3"/>
      </rPr>
      <t>60</t>
    </r>
    <r>
      <rPr>
        <sz val="11"/>
        <color rgb="FF000000"/>
        <rFont val="Tahoma"/>
        <family val="2"/>
      </rPr>
      <t>万円を超える</t>
    </r>
  </si>
  <si>
    <r>
      <rPr>
        <sz val="11"/>
        <color rgb="FF000000"/>
        <rFont val="Meiryo UI"/>
        <family val="3"/>
      </rPr>
      <t>③65</t>
    </r>
    <r>
      <rPr>
        <sz val="11"/>
        <color rgb="FF000000"/>
        <rFont val="Tahoma"/>
        <family val="2"/>
      </rPr>
      <t>歳以上で公的年金等の収入が</t>
    </r>
    <r>
      <rPr>
        <sz val="11"/>
        <color rgb="FF000000"/>
        <rFont val="Meiryo UI"/>
        <family val="3"/>
      </rPr>
      <t>125</t>
    </r>
    <r>
      <rPr>
        <sz val="11"/>
        <color rgb="FF000000"/>
        <rFont val="Tahoma"/>
        <family val="2"/>
      </rPr>
      <t>万円を超える</t>
    </r>
  </si>
  <si>
    <r>
      <rPr>
        <sz val="11"/>
        <color rgb="FF000000"/>
        <rFont val="Tahoma"/>
        <family val="2"/>
      </rPr>
      <t>給与所得者等（</t>
    </r>
    <r>
      <rPr>
        <sz val="11"/>
        <color rgb="FF000000"/>
        <rFont val="Meiryo UI"/>
        <family val="3"/>
      </rPr>
      <t>65</t>
    </r>
    <r>
      <rPr>
        <sz val="11"/>
        <color rgb="FF000000"/>
        <rFont val="Tahoma"/>
        <family val="2"/>
      </rPr>
      <t>歳未満で公的年金収入が以下を超える場合に１）</t>
    </r>
  </si>
  <si>
    <t>■軽減制度</t>
  </si>
  <si>
    <r>
      <rPr>
        <sz val="11"/>
        <color rgb="FF000000"/>
        <rFont val="Tahoma"/>
        <family val="2"/>
      </rPr>
      <t>給与所得者等（</t>
    </r>
    <r>
      <rPr>
        <sz val="11"/>
        <color rgb="FF000000"/>
        <rFont val="Meiryo UI"/>
        <family val="3"/>
      </rPr>
      <t>65</t>
    </r>
    <r>
      <rPr>
        <sz val="11"/>
        <color rgb="FF000000"/>
        <rFont val="Tahoma"/>
        <family val="2"/>
      </rPr>
      <t>歳以上で公的年金収入が以下を超える場合に１）</t>
    </r>
  </si>
  <si>
    <r>
      <rPr>
        <sz val="11"/>
        <rFont val="Tahoma"/>
        <family val="2"/>
      </rPr>
      <t>未就学児…</t>
    </r>
    <r>
      <rPr>
        <sz val="11"/>
        <rFont val="Meiryo UI"/>
        <family val="3"/>
      </rPr>
      <t>6</t>
    </r>
    <r>
      <rPr>
        <sz val="11"/>
        <rFont val="Tahoma"/>
        <family val="2"/>
      </rPr>
      <t>歳までは、均等割が半額</t>
    </r>
  </si>
  <si>
    <r>
      <rPr>
        <sz val="11"/>
        <rFont val="Tahoma"/>
        <family val="2"/>
      </rPr>
      <t>非自発…給与所得を</t>
    </r>
    <r>
      <rPr>
        <sz val="11"/>
        <rFont val="Meiryo UI"/>
        <family val="3"/>
      </rPr>
      <t>30/100</t>
    </r>
    <r>
      <rPr>
        <sz val="11"/>
        <rFont val="Tahoma"/>
        <family val="2"/>
      </rPr>
      <t>とみなす</t>
    </r>
  </si>
  <si>
    <r>
      <rPr>
        <sz val="11"/>
        <color rgb="FF000000"/>
        <rFont val="Meiryo UI"/>
        <family val="3"/>
      </rPr>
      <t>65</t>
    </r>
    <r>
      <rPr>
        <sz val="11"/>
        <color rgb="FF000000"/>
        <rFont val="Tahoma"/>
        <family val="2"/>
      </rPr>
      <t>歳以上年金所得ありの控除額（軽減判定所得額算出用）</t>
    </r>
  </si>
  <si>
    <r>
      <rPr>
        <sz val="11"/>
        <rFont val="Tahoma"/>
        <family val="2"/>
      </rPr>
      <t>旧被扶養者…社保の扶養から後期と国保にわかれた場合は、所得割が</t>
    </r>
    <r>
      <rPr>
        <sz val="11"/>
        <rFont val="Meiryo UI"/>
        <family val="3"/>
      </rPr>
      <t>0</t>
    </r>
    <r>
      <rPr>
        <sz val="11"/>
        <rFont val="Tahoma"/>
        <family val="2"/>
      </rPr>
      <t>円、均等割が半額、場合によっては平等割も半額（世帯の国保加入者全員が旧被扶養者で</t>
    </r>
    <r>
      <rPr>
        <sz val="11"/>
        <rFont val="Meiryo UI"/>
        <family val="3"/>
      </rPr>
      <t>7</t>
    </r>
    <r>
      <rPr>
        <sz val="11"/>
        <rFont val="Tahoma"/>
        <family val="2"/>
      </rPr>
      <t>・</t>
    </r>
    <r>
      <rPr>
        <sz val="11"/>
        <rFont val="Meiryo UI"/>
        <family val="3"/>
      </rPr>
      <t>5</t>
    </r>
    <r>
      <rPr>
        <sz val="11"/>
        <rFont val="Tahoma"/>
        <family val="2"/>
      </rPr>
      <t>割軽減でない場合）</t>
    </r>
  </si>
  <si>
    <r>
      <rPr>
        <sz val="11"/>
        <rFont val="Tahoma"/>
        <family val="2"/>
      </rPr>
      <t>特定世帯…国保から後期と国保にわかれた場合は、</t>
    </r>
    <r>
      <rPr>
        <sz val="11"/>
        <rFont val="Meiryo UI"/>
        <family val="3"/>
      </rPr>
      <t>5</t>
    </r>
    <r>
      <rPr>
        <sz val="11"/>
        <rFont val="Tahoma"/>
        <family val="2"/>
      </rPr>
      <t>年間は平等割が半額、</t>
    </r>
    <r>
      <rPr>
        <sz val="11"/>
        <rFont val="Meiryo UI"/>
        <family val="3"/>
      </rPr>
      <t>5</t>
    </r>
    <r>
      <rPr>
        <sz val="11"/>
        <rFont val="Tahoma"/>
        <family val="2"/>
      </rPr>
      <t>年後は</t>
    </r>
    <r>
      <rPr>
        <sz val="11"/>
        <rFont val="Meiryo UI"/>
        <family val="3"/>
      </rPr>
      <t>3</t>
    </r>
    <r>
      <rPr>
        <sz val="11"/>
        <rFont val="Tahoma"/>
        <family val="2"/>
      </rPr>
      <t>年間平等割が</t>
    </r>
    <r>
      <rPr>
        <sz val="11"/>
        <rFont val="Meiryo UI"/>
        <family val="3"/>
      </rPr>
      <t>1/4</t>
    </r>
    <r>
      <rPr>
        <sz val="11"/>
        <rFont val="Tahoma"/>
        <family val="2"/>
      </rPr>
      <t>軽減</t>
    </r>
  </si>
  <si>
    <r>
      <rPr>
        <sz val="11"/>
        <color rgb="FF000000"/>
        <rFont val="Meiryo UI"/>
        <family val="3"/>
      </rPr>
      <t>65</t>
    </r>
    <r>
      <rPr>
        <sz val="11"/>
        <color rgb="FF000000"/>
        <rFont val="Tahoma"/>
        <family val="2"/>
      </rPr>
      <t>歳以上で給与所得と年金所得ありの控除額（軽減基準所得金額算出用）</t>
    </r>
  </si>
  <si>
    <r>
      <rPr>
        <sz val="11"/>
        <rFont val="Tahoma"/>
        <family val="2"/>
      </rPr>
      <t>産前産後…出産月の前月から</t>
    </r>
    <r>
      <rPr>
        <sz val="11"/>
        <rFont val="Meiryo UI"/>
        <family val="3"/>
      </rPr>
      <t>4</t>
    </r>
    <r>
      <rPr>
        <sz val="11"/>
        <rFont val="Tahoma"/>
        <family val="2"/>
      </rPr>
      <t>か月間、所得割額と均等割額から相当分が減額</t>
    </r>
  </si>
  <si>
    <t>※旧被扶養、特定世帯、産前産後は今回の試算シートでは採用しない</t>
  </si>
  <si>
    <r>
      <rPr>
        <sz val="11"/>
        <color rgb="FF000000"/>
        <rFont val="Meiryo UI"/>
        <family val="3"/>
      </rPr>
      <t>65</t>
    </r>
    <r>
      <rPr>
        <sz val="11"/>
        <color rgb="FF000000"/>
        <rFont val="Tahoma"/>
        <family val="2"/>
      </rPr>
      <t>歳以上で給与所得と年金所得ありの控除額（課税標準額算出用）</t>
    </r>
  </si>
  <si>
    <r>
      <rPr>
        <b/>
        <sz val="11"/>
        <color rgb="FF000000"/>
        <rFont val="Tahoma"/>
        <family val="2"/>
      </rPr>
      <t>【</t>
    </r>
    <r>
      <rPr>
        <b/>
        <sz val="11"/>
        <color rgb="FF000000"/>
        <rFont val="Meiryo UI"/>
        <family val="3"/>
      </rPr>
      <t>65</t>
    </r>
    <r>
      <rPr>
        <b/>
        <sz val="11"/>
        <color rgb="FF000000"/>
        <rFont val="Tahoma"/>
        <family val="2"/>
      </rPr>
      <t>歳の区切り】</t>
    </r>
  </si>
  <si>
    <t>昭和</t>
  </si>
  <si>
    <r>
      <rPr>
        <sz val="11"/>
        <color rgb="FF000000"/>
        <rFont val="Tahoma"/>
        <family val="2"/>
      </rPr>
      <t>年</t>
    </r>
    <r>
      <rPr>
        <sz val="11"/>
        <color rgb="FF000000"/>
        <rFont val="Meiryo UI"/>
        <family val="3"/>
      </rPr>
      <t>1</t>
    </r>
    <r>
      <rPr>
        <sz val="11"/>
        <color rgb="FF000000"/>
        <rFont val="Tahoma"/>
        <family val="2"/>
      </rPr>
      <t>月</t>
    </r>
    <r>
      <rPr>
        <sz val="11"/>
        <color rgb="FF000000"/>
        <rFont val="Meiryo UI"/>
        <family val="3"/>
      </rPr>
      <t>1</t>
    </r>
    <r>
      <rPr>
        <sz val="11"/>
        <color rgb="FF000000"/>
        <rFont val="Tahoma"/>
        <family val="2"/>
      </rPr>
      <t>日</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</si>
</sst>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Red]\(#,##0\)"/>
    <numFmt numFmtId="177" formatCode="0.0%"/>
    <numFmt numFmtId="178" formatCode="0;0"/>
    <numFmt numFmtId="179" formatCode="0_);[Red]\(0\)"/>
    <numFmt numFmtId="180" formatCode="0;0;"/>
  </numFmts>
  <fonts count="99" x14ac:knownFonts="1">
    <font>
      <sz val="11"/>
      <color rgb="FF000000"/>
      <name val="游ゴシック"/>
      <family val="2"/>
    </font>
    <font>
      <sz val="14"/>
      <color rgb="FF000000"/>
      <name val="Meiryo UI"/>
      <family val="3"/>
    </font>
    <font>
      <b/>
      <sz val="14"/>
      <color rgb="FF000000"/>
      <name val="Meiryo UI"/>
      <family val="3"/>
    </font>
    <font>
      <b/>
      <sz val="40"/>
      <color rgb="FF444D26"/>
      <name val="Tahoma"/>
      <family val="2"/>
    </font>
    <font>
      <sz val="14"/>
      <name val="Meiryo UI"/>
      <family val="3"/>
    </font>
    <font>
      <b/>
      <sz val="14"/>
      <name val="Meiryo UI"/>
      <family val="3"/>
    </font>
    <font>
      <sz val="14"/>
      <color rgb="FF222713"/>
      <name val="Tahoma"/>
      <family val="2"/>
    </font>
    <font>
      <sz val="14"/>
      <color rgb="FF222713"/>
      <name val="Meiryo UI"/>
      <family val="3"/>
    </font>
    <font>
      <b/>
      <u/>
      <sz val="16"/>
      <color rgb="FF222713"/>
      <name val="Tahoma"/>
      <family val="2"/>
    </font>
    <font>
      <sz val="14"/>
      <color rgb="FF0070C0"/>
      <name val="Meiryo UI"/>
      <family val="3"/>
    </font>
    <font>
      <b/>
      <sz val="26"/>
      <color rgb="FFFFFFFF"/>
      <name val="Tahoma"/>
      <family val="2"/>
    </font>
    <font>
      <b/>
      <sz val="26"/>
      <color rgb="FF000000"/>
      <name val="Meiryo UI"/>
      <family val="3"/>
    </font>
    <font>
      <b/>
      <sz val="18"/>
      <color rgb="FFB55475"/>
      <name val="Tahoma"/>
      <family val="2"/>
    </font>
    <font>
      <sz val="14"/>
      <color rgb="FFB55475"/>
      <name val="Meiryo UI"/>
      <family val="3"/>
    </font>
    <font>
      <sz val="14"/>
      <color rgb="FFFF0000"/>
      <name val="Meiryo UI"/>
      <family val="3"/>
    </font>
    <font>
      <b/>
      <u val="double"/>
      <sz val="18"/>
      <color rgb="FFB55475"/>
      <name val="Tahoma"/>
      <family val="2"/>
    </font>
    <font>
      <sz val="12"/>
      <color rgb="FFB55475"/>
      <name val="Meiryo UI"/>
      <family val="3"/>
    </font>
    <font>
      <sz val="12"/>
      <color rgb="FFB55475"/>
      <name val="Tahoma"/>
      <family val="2"/>
    </font>
    <font>
      <sz val="12"/>
      <color rgb="FF7C354D"/>
      <name val="Meiryo UI"/>
      <family val="3"/>
    </font>
    <font>
      <b/>
      <sz val="14"/>
      <color rgb="FFFFFFFF"/>
      <name val="Meiryo UI"/>
      <family val="3"/>
    </font>
    <font>
      <sz val="10"/>
      <color rgb="FF000000"/>
      <name val="Meiryo UI"/>
      <family val="3"/>
    </font>
    <font>
      <b/>
      <sz val="18"/>
      <color rgb="FFB55475"/>
      <name val="Meiryo UI"/>
      <family val="3"/>
    </font>
    <font>
      <b/>
      <sz val="18"/>
      <color rgb="FF222713"/>
      <name val="Meiryo UI"/>
      <family val="3"/>
    </font>
    <font>
      <b/>
      <sz val="20"/>
      <name val="Meiryo UI"/>
      <family val="3"/>
    </font>
    <font>
      <sz val="14"/>
      <color rgb="FF000000"/>
      <name val="Tahoma"/>
      <family val="2"/>
    </font>
    <font>
      <b/>
      <u/>
      <sz val="18"/>
      <color rgb="FFFF0000"/>
      <name val="Meiryo UI"/>
      <family val="3"/>
    </font>
    <font>
      <sz val="12"/>
      <color rgb="FF7C354D"/>
      <name val="Tahoma"/>
      <family val="2"/>
    </font>
    <font>
      <sz val="10"/>
      <color rgb="FF000000"/>
      <name val="Tahoma"/>
      <family val="2"/>
    </font>
    <font>
      <b/>
      <sz val="14"/>
      <name val="Tahoma"/>
      <family val="2"/>
    </font>
    <font>
      <b/>
      <sz val="12"/>
      <name val="Meiryo UI"/>
      <family val="3"/>
    </font>
    <font>
      <b/>
      <sz val="14"/>
      <color rgb="FF000000"/>
      <name val="Tahoma"/>
      <family val="2"/>
    </font>
    <font>
      <sz val="14"/>
      <color rgb="FFF6E9ED"/>
      <name val="Meiryo UI"/>
      <family val="3"/>
    </font>
    <font>
      <sz val="11"/>
      <color rgb="FF7C354D"/>
      <name val="Tahoma"/>
      <family val="2"/>
    </font>
    <font>
      <sz val="11"/>
      <color rgb="FF7C354D"/>
      <name val="Meiryo UI"/>
      <family val="3"/>
    </font>
    <font>
      <b/>
      <sz val="8"/>
      <color rgb="FF7C354D"/>
      <name val="Tahoma"/>
      <family val="2"/>
    </font>
    <font>
      <sz val="14"/>
      <color rgb="FFE3BECA"/>
      <name val="Meiryo UI"/>
      <family val="3"/>
    </font>
    <font>
      <sz val="12"/>
      <color rgb="FF000000"/>
      <name val="Meiryo UI"/>
      <family val="3"/>
    </font>
    <font>
      <sz val="10"/>
      <color rgb="FF536142"/>
      <name val="Meiryo UI"/>
      <family val="3"/>
    </font>
    <font>
      <sz val="16"/>
      <color rgb="FF000000"/>
      <name val="Tahoma"/>
      <family val="2"/>
    </font>
    <font>
      <b/>
      <sz val="28"/>
      <color rgb="FF344E6D"/>
      <name val="Meiryo UI"/>
      <family val="3"/>
    </font>
    <font>
      <b/>
      <sz val="24"/>
      <color rgb="FF344E6D"/>
      <name val="Meiryo UI"/>
      <family val="3"/>
    </font>
    <font>
      <b/>
      <sz val="20"/>
      <color rgb="FF000000"/>
      <name val="Meiryo UI"/>
      <family val="3"/>
    </font>
    <font>
      <sz val="14"/>
      <color rgb="FFFF0000"/>
      <name val="Tahoma"/>
      <family val="2"/>
    </font>
    <font>
      <b/>
      <sz val="14"/>
      <color rgb="FF7D9263"/>
      <name val="Tahoma"/>
      <family val="2"/>
    </font>
    <font>
      <b/>
      <sz val="16"/>
      <color rgb="FFFF0000"/>
      <name val="Meiryo UI"/>
      <family val="3"/>
    </font>
    <font>
      <b/>
      <sz val="14"/>
      <color rgb="FF536142"/>
      <name val="Meiryo UI"/>
      <family val="3"/>
    </font>
    <font>
      <b/>
      <sz val="14"/>
      <color rgb="FF536142"/>
      <name val="Tahoma"/>
      <family val="2"/>
    </font>
    <font>
      <sz val="14"/>
      <color rgb="FF536142"/>
      <name val="Meiryo UI"/>
      <family val="3"/>
    </font>
    <font>
      <sz val="14"/>
      <color rgb="FF536142"/>
      <name val="Tahoma"/>
      <family val="2"/>
    </font>
    <font>
      <sz val="11"/>
      <color rgb="FF000000"/>
      <name val="Meiryo UI"/>
      <family val="3"/>
    </font>
    <font>
      <sz val="26"/>
      <color rgb="FF000000"/>
      <name val="Meiryo UI"/>
      <family val="3"/>
    </font>
    <font>
      <b/>
      <sz val="12"/>
      <color rgb="FF000000"/>
      <name val="Meiryo UI"/>
      <family val="3"/>
    </font>
    <font>
      <b/>
      <sz val="12"/>
      <color rgb="FF000000"/>
      <name val="Tahoma"/>
      <family val="2"/>
    </font>
    <font>
      <sz val="11"/>
      <color rgb="FF000000"/>
      <name val="Tahoma"/>
      <family val="2"/>
    </font>
    <font>
      <b/>
      <sz val="11"/>
      <color rgb="FF000000"/>
      <name val="Meiryo UI"/>
      <family val="3"/>
    </font>
    <font>
      <sz val="9"/>
      <color rgb="FF000000"/>
      <name val="Meiryo UI"/>
      <family val="3"/>
    </font>
    <font>
      <sz val="9"/>
      <color rgb="FF000000"/>
      <name val="Tahoma"/>
      <family val="2"/>
    </font>
    <font>
      <b/>
      <sz val="11"/>
      <color rgb="FF000000"/>
      <name val="Tahoma"/>
      <family val="2"/>
    </font>
    <font>
      <sz val="11"/>
      <color rgb="FF000000"/>
      <name val="游ゴシック"/>
      <family val="3"/>
    </font>
    <font>
      <sz val="16"/>
      <color rgb="FFFFFFFF"/>
      <name val="Meiryo UI"/>
      <family val="3"/>
    </font>
    <font>
      <b/>
      <sz val="16"/>
      <color rgb="FFFFFFFF"/>
      <name val="Meiryo UI"/>
      <family val="3"/>
    </font>
    <font>
      <sz val="16"/>
      <color rgb="FF000000"/>
      <name val="Meiryo UI"/>
      <family val="3"/>
    </font>
    <font>
      <sz val="16"/>
      <name val="Meiryo UI"/>
      <family val="3"/>
    </font>
    <font>
      <b/>
      <sz val="16"/>
      <color rgb="FF000000"/>
      <name val="Meiryo UI"/>
      <family val="3"/>
    </font>
    <font>
      <sz val="12"/>
      <color rgb="FF000000"/>
      <name val="Tahoma"/>
      <family val="2"/>
    </font>
    <font>
      <b/>
      <sz val="16"/>
      <color rgb="FF000000"/>
      <name val="Tahoma"/>
      <family val="2"/>
    </font>
    <font>
      <sz val="13"/>
      <color rgb="FF000000"/>
      <name val="游ゴシック"/>
      <family val="3"/>
    </font>
    <font>
      <b/>
      <sz val="18"/>
      <color rgb="FF000000"/>
      <name val="Meiryo UI"/>
      <family val="3"/>
    </font>
    <font>
      <sz val="18"/>
      <color rgb="FF000000"/>
      <name val="Meiryo UI"/>
      <family val="3"/>
    </font>
    <font>
      <b/>
      <sz val="18"/>
      <color rgb="FF344E6D"/>
      <name val="Tahoma"/>
      <family val="2"/>
    </font>
    <font>
      <b/>
      <sz val="18"/>
      <name val="Meiryo UI"/>
      <family val="3"/>
    </font>
    <font>
      <sz val="36"/>
      <color rgb="FF000000"/>
      <name val="Meiryo UI"/>
      <family val="3"/>
    </font>
    <font>
      <b/>
      <sz val="24"/>
      <color rgb="FF536142"/>
      <name val="Meiryo UI"/>
      <family val="3"/>
    </font>
    <font>
      <b/>
      <sz val="12"/>
      <color rgb="FF536142"/>
      <name val="Meiryo UI"/>
      <family val="3"/>
    </font>
    <font>
      <b/>
      <sz val="12"/>
      <color rgb="FF536142"/>
      <name val="Tahoma"/>
      <family val="2"/>
    </font>
    <font>
      <b/>
      <sz val="18"/>
      <color rgb="FFB79315"/>
      <name val="Tahoma"/>
      <family val="2"/>
    </font>
    <font>
      <b/>
      <sz val="18"/>
      <color rgb="FFB79315"/>
      <name val="Meiryo UI"/>
      <family val="3"/>
    </font>
    <font>
      <b/>
      <sz val="18"/>
      <color rgb="FF7D9263"/>
      <name val="Meiryo UI"/>
      <family val="3"/>
    </font>
    <font>
      <b/>
      <sz val="18"/>
      <color rgb="FF7D9263"/>
      <name val="Tahoma"/>
      <family val="2"/>
    </font>
    <font>
      <sz val="10"/>
      <color rgb="FF7A620E"/>
      <name val="Tahoma"/>
      <family val="2"/>
    </font>
    <font>
      <sz val="10"/>
      <color rgb="FF7A620E"/>
      <name val="Meiryo UI"/>
      <family val="3"/>
    </font>
    <font>
      <b/>
      <sz val="18"/>
      <color rgb="FF4E75A3"/>
      <name val="Meiryo UI"/>
      <family val="3"/>
    </font>
    <font>
      <b/>
      <sz val="18"/>
      <color rgb="FF4E75A3"/>
      <name val="Tahoma"/>
      <family val="2"/>
    </font>
    <font>
      <b/>
      <sz val="18"/>
      <color rgb="FF000000"/>
      <name val="Tahoma"/>
      <family val="2"/>
    </font>
    <font>
      <sz val="11"/>
      <color rgb="FF000000"/>
      <name val="ＭＳ Ｐ明朝"/>
      <family val="1"/>
    </font>
    <font>
      <sz val="11"/>
      <color rgb="FFFF0000"/>
      <name val="ＭＳ Ｐ明朝"/>
      <family val="1"/>
    </font>
    <font>
      <sz val="11"/>
      <name val="ＭＳ Ｐ明朝"/>
      <family val="1"/>
    </font>
    <font>
      <sz val="11"/>
      <color rgb="FFFF0000"/>
      <name val="Tahoma"/>
      <family val="2"/>
    </font>
    <font>
      <sz val="11"/>
      <color rgb="FFD7CEE6"/>
      <name val="ＭＳ Ｐ明朝"/>
      <family val="1"/>
    </font>
    <font>
      <sz val="11"/>
      <name val="Tahoma"/>
      <family val="2"/>
    </font>
    <font>
      <sz val="20"/>
      <name val="ＭＳ Ｐ明朝"/>
      <family val="1"/>
    </font>
    <font>
      <b/>
      <sz val="11"/>
      <color rgb="FF0070C0"/>
      <name val="Tahoma"/>
      <family val="2"/>
    </font>
    <font>
      <b/>
      <sz val="11"/>
      <color rgb="FFFF0000"/>
      <name val="Meiryo UI"/>
      <family val="3"/>
    </font>
    <font>
      <b/>
      <sz val="11"/>
      <color rgb="FF0070C0"/>
      <name val="Meiryo UI"/>
      <family val="3"/>
    </font>
    <font>
      <sz val="11"/>
      <name val="Meiryo UI"/>
      <family val="3"/>
    </font>
    <font>
      <u/>
      <sz val="11"/>
      <color rgb="FF000000"/>
      <name val="Tahoma"/>
      <family val="2"/>
    </font>
    <font>
      <sz val="11"/>
      <color rgb="FF000000"/>
      <name val="游ゴシック"/>
      <family val="2"/>
    </font>
    <font>
      <sz val="6"/>
      <name val="ＭＳ Ｐゴシック"/>
      <family val="3"/>
      <charset val="128"/>
    </font>
    <font>
      <b/>
      <sz val="14"/>
      <color rgb="FF536142"/>
      <name val="Meiryo UI"/>
      <family val="3"/>
      <charset val="128"/>
    </font>
  </fonts>
  <fills count="25">
    <fill>
      <patternFill patternType="none"/>
    </fill>
    <fill>
      <patternFill patternType="gray125"/>
    </fill>
    <fill>
      <patternFill patternType="solid">
        <fgColor rgb="FFFFFFFF"/>
        <bgColor rgb="FFF8F8F8"/>
      </patternFill>
    </fill>
    <fill>
      <patternFill patternType="solid">
        <fgColor rgb="FFB55475"/>
        <bgColor rgb="FF7C354D"/>
      </patternFill>
    </fill>
    <fill>
      <patternFill patternType="solid">
        <fgColor rgb="FFFDF69C"/>
        <bgColor rgb="FFF5E4A9"/>
      </patternFill>
    </fill>
    <fill>
      <patternFill patternType="solid">
        <fgColor rgb="FFE3BECA"/>
        <bgColor rgb="FFD7CEE6"/>
      </patternFill>
    </fill>
    <fill>
      <patternFill patternType="solid">
        <fgColor rgb="FFF6E9ED"/>
        <bgColor rgb="FFEBE7F2"/>
      </patternFill>
    </fill>
    <fill>
      <patternFill patternType="solid">
        <fgColor rgb="FF4E75A3"/>
        <bgColor rgb="FF536142"/>
      </patternFill>
    </fill>
    <fill>
      <patternFill patternType="solid">
        <fgColor rgb="FFE6ECF3"/>
        <bgColor rgb="FFEBE7F2"/>
      </patternFill>
    </fill>
    <fill>
      <patternFill patternType="solid">
        <fgColor rgb="FFF8F8F8"/>
        <bgColor rgb="FFFFFFFF"/>
      </patternFill>
    </fill>
    <fill>
      <patternFill patternType="solid">
        <fgColor rgb="FFC9D3BE"/>
        <bgColor rgb="FFD9D9D9"/>
      </patternFill>
    </fill>
    <fill>
      <patternFill patternType="solid">
        <fgColor rgb="FFDBE1D3"/>
        <bgColor rgb="FFD9D9D9"/>
      </patternFill>
    </fill>
    <fill>
      <patternFill patternType="solid">
        <fgColor rgb="FF7E8F47"/>
        <bgColor rgb="FF7D9263"/>
      </patternFill>
    </fill>
    <fill>
      <patternFill patternType="solid">
        <fgColor rgb="FFC4B6D9"/>
        <bgColor rgb="FFBFBFBF"/>
      </patternFill>
    </fill>
    <fill>
      <patternFill patternType="solid">
        <fgColor rgb="FFEBE7F2"/>
        <bgColor rgb="FFE6ECF3"/>
      </patternFill>
    </fill>
    <fill>
      <patternFill patternType="solid">
        <fgColor rgb="FFF5E4A9"/>
        <bgColor rgb="FFFADBB5"/>
      </patternFill>
    </fill>
    <fill>
      <patternFill patternType="solid">
        <fgColor rgb="FFFAF2D4"/>
        <bgColor rgb="FFFDEDDA"/>
      </patternFill>
    </fill>
    <fill>
      <patternFill patternType="solid">
        <fgColor rgb="FFDD7E0E"/>
        <bgColor rgb="FFB79315"/>
      </patternFill>
    </fill>
    <fill>
      <patternFill patternType="solid">
        <fgColor rgb="FFFADBB5"/>
        <bgColor rgb="FFF5E4A9"/>
      </patternFill>
    </fill>
    <fill>
      <patternFill patternType="solid">
        <fgColor rgb="FFD7CEE6"/>
        <bgColor rgb="FFD9D9D9"/>
      </patternFill>
    </fill>
    <fill>
      <patternFill patternType="solid">
        <fgColor rgb="FFECD3DC"/>
        <bgColor rgb="FFD9D9D9"/>
      </patternFill>
    </fill>
    <fill>
      <patternFill patternType="solid">
        <fgColor rgb="FFCCD8E7"/>
        <bgColor rgb="FFD9D9D9"/>
      </patternFill>
    </fill>
    <fill>
      <patternFill patternType="solid">
        <fgColor rgb="FFD9D9D9"/>
        <bgColor rgb="FFDBE1D3"/>
      </patternFill>
    </fill>
    <fill>
      <patternFill patternType="solid">
        <fgColor rgb="FFB79315"/>
        <bgColor rgb="FFDD7E0E"/>
      </patternFill>
    </fill>
    <fill>
      <patternFill patternType="solid">
        <fgColor rgb="FFFDEDDA"/>
        <bgColor rgb="FFFAF2D4"/>
      </patternFill>
    </fill>
  </fills>
  <borders count="79">
    <border>
      <left/>
      <right/>
      <top/>
      <bottom/>
      <diagonal/>
    </border>
    <border>
      <left/>
      <right/>
      <top/>
      <bottom style="thick">
        <color rgb="FFDBE1D3"/>
      </bottom>
      <diagonal/>
    </border>
    <border>
      <left style="thin">
        <color rgb="FF7C354D"/>
      </left>
      <right/>
      <top style="thin">
        <color rgb="FF7C354D"/>
      </top>
      <bottom/>
      <diagonal/>
    </border>
    <border>
      <left/>
      <right/>
      <top style="thin">
        <color rgb="FF7C354D"/>
      </top>
      <bottom/>
      <diagonal/>
    </border>
    <border>
      <left/>
      <right style="thin">
        <color rgb="FF7C354D"/>
      </right>
      <top style="thin">
        <color rgb="FF7C354D"/>
      </top>
      <bottom/>
      <diagonal/>
    </border>
    <border>
      <left style="thin">
        <color rgb="FF7C354D"/>
      </left>
      <right/>
      <top/>
      <bottom/>
      <diagonal/>
    </border>
    <border>
      <left/>
      <right style="thin">
        <color rgb="FF7C354D"/>
      </right>
      <top/>
      <bottom/>
      <diagonal/>
    </border>
    <border>
      <left style="thin">
        <color rgb="FF7C354D"/>
      </left>
      <right/>
      <top/>
      <bottom style="thin">
        <color rgb="FF7C354D"/>
      </bottom>
      <diagonal/>
    </border>
    <border>
      <left/>
      <right/>
      <top/>
      <bottom style="thin">
        <color rgb="FF7C354D"/>
      </bottom>
      <diagonal/>
    </border>
    <border>
      <left/>
      <right style="thin">
        <color rgb="FF7C354D"/>
      </right>
      <top/>
      <bottom style="thin">
        <color rgb="FF7C354D"/>
      </bottom>
      <diagonal/>
    </border>
    <border>
      <left style="thin">
        <color rgb="FF7C354D"/>
      </left>
      <right/>
      <top style="thin">
        <color rgb="FF7C354D"/>
      </top>
      <bottom style="thin">
        <color rgb="FF7C354D"/>
      </bottom>
      <diagonal/>
    </border>
    <border>
      <left style="thin">
        <color rgb="FF7C354D"/>
      </left>
      <right style="thin">
        <color rgb="FF7C354D"/>
      </right>
      <top style="thin">
        <color rgb="FF7C354D"/>
      </top>
      <bottom style="thin">
        <color rgb="FF7C354D"/>
      </bottom>
      <diagonal/>
    </border>
    <border>
      <left/>
      <right/>
      <top style="thin">
        <color rgb="FF7C354D"/>
      </top>
      <bottom style="thin">
        <color rgb="FF7C354D"/>
      </bottom>
      <diagonal/>
    </border>
    <border>
      <left style="hair">
        <color rgb="FF7C354D"/>
      </left>
      <right style="hair">
        <color rgb="FF7C354D"/>
      </right>
      <top style="thin">
        <color rgb="FF7C354D"/>
      </top>
      <bottom style="thin">
        <color rgb="FF7C354D"/>
      </bottom>
      <diagonal/>
    </border>
    <border>
      <left style="double">
        <color rgb="FF344E6D"/>
      </left>
      <right/>
      <top style="double">
        <color rgb="FF344E6D"/>
      </top>
      <bottom/>
      <diagonal/>
    </border>
    <border>
      <left/>
      <right/>
      <top style="double">
        <color rgb="FF344E6D"/>
      </top>
      <bottom/>
      <diagonal/>
    </border>
    <border>
      <left/>
      <right style="double">
        <color rgb="FF344E6D"/>
      </right>
      <top style="double">
        <color rgb="FF344E6D"/>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rgb="FF344E6D"/>
      </left>
      <right/>
      <top/>
      <bottom/>
      <diagonal/>
    </border>
    <border>
      <left/>
      <right style="double">
        <color rgb="FF344E6D"/>
      </right>
      <top/>
      <bottom/>
      <diagonal/>
    </border>
    <border>
      <left style="double">
        <color auto="1"/>
      </left>
      <right/>
      <top/>
      <bottom/>
      <diagonal/>
    </border>
    <border>
      <left/>
      <right style="double">
        <color auto="1"/>
      </right>
      <top/>
      <bottom/>
      <diagonal/>
    </border>
    <border>
      <left style="double">
        <color rgb="FF344E6D"/>
      </left>
      <right/>
      <top/>
      <bottom style="double">
        <color rgb="FF344E6D"/>
      </bottom>
      <diagonal/>
    </border>
    <border>
      <left/>
      <right/>
      <top/>
      <bottom style="double">
        <color rgb="FF344E6D"/>
      </bottom>
      <diagonal/>
    </border>
    <border>
      <left/>
      <right style="double">
        <color rgb="FF344E6D"/>
      </right>
      <top/>
      <bottom style="double">
        <color rgb="FF344E6D"/>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ck">
        <color rgb="FFC9D3BE"/>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top style="thin">
        <color auto="1"/>
      </top>
      <bottom style="hair">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s>
  <cellStyleXfs count="3">
    <xf numFmtId="0" fontId="0" fillId="0" borderId="0">
      <alignment vertical="center"/>
    </xf>
    <xf numFmtId="9" fontId="96" fillId="0" borderId="0" applyBorder="0" applyProtection="0">
      <alignment vertical="center"/>
    </xf>
    <xf numFmtId="176" fontId="96" fillId="0" borderId="0" applyBorder="0" applyProtection="0">
      <alignment vertical="center"/>
    </xf>
  </cellStyleXfs>
  <cellXfs count="355">
    <xf numFmtId="0" fontId="0" fillId="0" borderId="0" xfId="0">
      <alignment vertical="center"/>
    </xf>
    <xf numFmtId="0" fontId="55" fillId="14" borderId="36" xfId="0" applyFont="1" applyFill="1" applyBorder="1" applyAlignment="1">
      <alignment horizontal="center" vertical="center"/>
    </xf>
    <xf numFmtId="0" fontId="1" fillId="0" borderId="0" xfId="0" applyFont="1" applyProtection="1">
      <alignment vertical="center"/>
      <protection hidden="1"/>
    </xf>
    <xf numFmtId="0" fontId="2" fillId="2" borderId="0" xfId="0" applyFont="1" applyFill="1" applyProtection="1">
      <alignment vertical="center"/>
      <protection hidden="1"/>
    </xf>
    <xf numFmtId="0" fontId="1" fillId="2" borderId="0" xfId="0" applyFont="1" applyFill="1" applyProtection="1">
      <alignment vertical="center"/>
      <protection hidden="1"/>
    </xf>
    <xf numFmtId="0" fontId="3" fillId="2" borderId="1" xfId="2" applyNumberFormat="1" applyFont="1" applyFill="1" applyBorder="1" applyAlignment="1" applyProtection="1">
      <alignment horizontal="left" vertical="center" indent="2"/>
      <protection hidden="1"/>
    </xf>
    <xf numFmtId="0" fontId="4" fillId="2" borderId="1" xfId="0" applyFont="1" applyFill="1" applyBorder="1" applyAlignment="1" applyProtection="1">
      <alignment horizontal="left" vertical="center"/>
      <protection hidden="1"/>
    </xf>
    <xf numFmtId="0" fontId="1" fillId="2" borderId="1" xfId="0" applyFont="1" applyFill="1" applyBorder="1" applyProtection="1">
      <alignment vertical="center"/>
      <protection hidden="1"/>
    </xf>
    <xf numFmtId="0" fontId="5" fillId="2" borderId="0" xfId="0" applyFont="1" applyFill="1" applyAlignment="1" applyProtection="1">
      <alignment horizontal="left" vertical="center"/>
      <protection hidden="1"/>
    </xf>
    <xf numFmtId="0" fontId="4" fillId="2" borderId="0" xfId="0" applyFont="1" applyFill="1" applyAlignment="1" applyProtection="1">
      <alignment horizontal="left" vertical="center"/>
      <protection hidden="1"/>
    </xf>
    <xf numFmtId="0" fontId="6" fillId="2" borderId="0" xfId="0" applyFont="1" applyFill="1" applyProtection="1">
      <alignment vertical="center"/>
      <protection hidden="1"/>
    </xf>
    <xf numFmtId="0" fontId="7" fillId="2" borderId="0" xfId="0" applyFont="1" applyFill="1" applyProtection="1">
      <alignment vertical="center"/>
      <protection hidden="1"/>
    </xf>
    <xf numFmtId="0" fontId="7" fillId="0" borderId="0" xfId="0" applyFont="1" applyProtection="1">
      <alignment vertical="center"/>
      <protection hidden="1"/>
    </xf>
    <xf numFmtId="0" fontId="8" fillId="2" borderId="0" xfId="0" applyFont="1" applyFill="1" applyProtection="1">
      <alignment vertical="center"/>
      <protection hidden="1"/>
    </xf>
    <xf numFmtId="0" fontId="6" fillId="2" borderId="0" xfId="0" applyFont="1" applyFill="1" applyAlignment="1" applyProtection="1">
      <alignment horizontal="left" vertical="center" indent="2"/>
      <protection hidden="1"/>
    </xf>
    <xf numFmtId="0" fontId="9" fillId="0" borderId="0" xfId="0" applyFont="1" applyProtection="1">
      <alignment vertical="center"/>
      <protection hidden="1"/>
    </xf>
    <xf numFmtId="0" fontId="11" fillId="2" borderId="0" xfId="0" applyFont="1" applyFill="1" applyProtection="1">
      <alignment vertical="center"/>
      <protection hidden="1"/>
    </xf>
    <xf numFmtId="0" fontId="11" fillId="0" borderId="0" xfId="0" applyFont="1" applyProtection="1">
      <alignment vertical="center"/>
      <protection hidden="1"/>
    </xf>
    <xf numFmtId="0" fontId="13" fillId="2" borderId="0" xfId="0" applyFont="1" applyFill="1" applyProtection="1">
      <alignment vertical="center"/>
      <protection hidden="1"/>
    </xf>
    <xf numFmtId="0" fontId="13" fillId="0" borderId="0" xfId="0" applyFont="1" applyProtection="1">
      <alignment vertical="center"/>
      <protection hidden="1"/>
    </xf>
    <xf numFmtId="176" fontId="14" fillId="2" borderId="0" xfId="2" applyFont="1" applyFill="1" applyBorder="1" applyProtection="1">
      <alignment vertical="center"/>
      <protection hidden="1"/>
    </xf>
    <xf numFmtId="0" fontId="4" fillId="2" borderId="0" xfId="0" applyFont="1" applyFill="1" applyAlignment="1" applyProtection="1">
      <alignment horizontal="center" vertical="center"/>
      <protection hidden="1"/>
    </xf>
    <xf numFmtId="0" fontId="12" fillId="2" borderId="0" xfId="0" applyFont="1" applyFill="1" applyProtection="1">
      <alignment vertical="center"/>
      <protection hidden="1"/>
    </xf>
    <xf numFmtId="0" fontId="5" fillId="2" borderId="0" xfId="0" applyFont="1" applyFill="1" applyProtection="1">
      <alignment vertical="center"/>
      <protection hidden="1"/>
    </xf>
    <xf numFmtId="0" fontId="18" fillId="2" borderId="0" xfId="0" applyFont="1" applyFill="1" applyAlignment="1" applyProtection="1">
      <alignment horizontal="left"/>
      <protection hidden="1"/>
    </xf>
    <xf numFmtId="0" fontId="2" fillId="0" borderId="0" xfId="0" applyFont="1" applyProtection="1">
      <alignment vertical="center"/>
      <protection hidden="1"/>
    </xf>
    <xf numFmtId="0" fontId="19" fillId="2" borderId="0" xfId="0" applyFont="1" applyFill="1" applyProtection="1">
      <alignment vertical="center"/>
      <protection hidden="1"/>
    </xf>
    <xf numFmtId="0" fontId="20" fillId="2" borderId="0" xfId="0" applyFont="1" applyFill="1" applyAlignment="1" applyProtection="1">
      <alignment horizontal="right" vertical="center"/>
      <protection hidden="1"/>
    </xf>
    <xf numFmtId="0" fontId="21" fillId="2" borderId="0" xfId="0" applyFont="1" applyFill="1" applyAlignment="1" applyProtection="1">
      <alignment horizontal="left" vertical="center" indent="7"/>
      <protection hidden="1"/>
    </xf>
    <xf numFmtId="0" fontId="22" fillId="2" borderId="2" xfId="0" applyFont="1" applyFill="1" applyBorder="1" applyProtection="1">
      <alignment vertical="center"/>
      <protection hidden="1"/>
    </xf>
    <xf numFmtId="0" fontId="5" fillId="2" borderId="3" xfId="0" applyFont="1" applyFill="1" applyBorder="1" applyProtection="1">
      <alignment vertical="center"/>
      <protection hidden="1"/>
    </xf>
    <xf numFmtId="0" fontId="5" fillId="2" borderId="4" xfId="0" applyFont="1" applyFill="1" applyBorder="1" applyProtection="1">
      <alignment vertical="center"/>
      <protection hidden="1"/>
    </xf>
    <xf numFmtId="0" fontId="2" fillId="2" borderId="5" xfId="0" applyFont="1" applyFill="1" applyBorder="1" applyProtection="1">
      <alignment vertical="center"/>
      <protection hidden="1"/>
    </xf>
    <xf numFmtId="0" fontId="23" fillId="4" borderId="0" xfId="0" applyFont="1" applyFill="1" applyProtection="1">
      <alignment vertical="center"/>
      <protection locked="0" hidden="1"/>
    </xf>
    <xf numFmtId="0" fontId="24" fillId="2" borderId="6" xfId="0" applyFont="1" applyFill="1" applyBorder="1" applyAlignment="1" applyProtection="1">
      <alignment horizontal="left" vertical="center" indent="4"/>
      <protection hidden="1"/>
    </xf>
    <xf numFmtId="0" fontId="25" fillId="2" borderId="0" xfId="0" applyFont="1" applyFill="1" applyProtection="1">
      <alignment vertical="center"/>
      <protection hidden="1"/>
    </xf>
    <xf numFmtId="0" fontId="2" fillId="2" borderId="7" xfId="0" applyFont="1" applyFill="1" applyBorder="1" applyProtection="1">
      <alignment vertical="center"/>
      <protection hidden="1"/>
    </xf>
    <xf numFmtId="0" fontId="2" fillId="2" borderId="8" xfId="0" applyFont="1" applyFill="1" applyBorder="1" applyProtection="1">
      <alignment vertical="center"/>
      <protection hidden="1"/>
    </xf>
    <xf numFmtId="0" fontId="2" fillId="2" borderId="9" xfId="0" applyFont="1" applyFill="1" applyBorder="1" applyProtection="1">
      <alignment vertical="center"/>
      <protection hidden="1"/>
    </xf>
    <xf numFmtId="0" fontId="26" fillId="2" borderId="0" xfId="0" applyFont="1" applyFill="1" applyAlignment="1" applyProtection="1">
      <alignment horizontal="right"/>
      <protection hidden="1"/>
    </xf>
    <xf numFmtId="0" fontId="26" fillId="2" borderId="0" xfId="0" applyFont="1" applyFill="1" applyAlignment="1" applyProtection="1">
      <alignment horizontal="left" vertical="top"/>
      <protection hidden="1"/>
    </xf>
    <xf numFmtId="0" fontId="27" fillId="2" borderId="0" xfId="0" applyFont="1" applyFill="1" applyAlignment="1" applyProtection="1">
      <alignment horizontal="right" vertical="center"/>
      <protection hidden="1"/>
    </xf>
    <xf numFmtId="0" fontId="5" fillId="5" borderId="10" xfId="0" applyFont="1" applyFill="1" applyBorder="1" applyAlignment="1" applyProtection="1">
      <alignment horizontal="left" vertical="center" indent="2"/>
      <protection hidden="1"/>
    </xf>
    <xf numFmtId="0" fontId="28" fillId="5" borderId="11" xfId="0" applyFont="1" applyFill="1" applyBorder="1" applyAlignment="1" applyProtection="1">
      <alignment horizontal="center" vertical="center"/>
      <protection hidden="1"/>
    </xf>
    <xf numFmtId="0" fontId="28" fillId="5" borderId="12" xfId="0" applyFont="1" applyFill="1" applyBorder="1" applyAlignment="1" applyProtection="1">
      <alignment horizontal="center" vertical="center"/>
      <protection hidden="1"/>
    </xf>
    <xf numFmtId="0" fontId="28" fillId="5" borderId="13" xfId="0" applyFont="1" applyFill="1" applyBorder="1" applyAlignment="1" applyProtection="1">
      <alignment horizontal="center" vertical="center"/>
      <protection hidden="1"/>
    </xf>
    <xf numFmtId="0" fontId="30" fillId="6" borderId="10" xfId="0" applyFont="1" applyFill="1" applyBorder="1" applyAlignment="1" applyProtection="1">
      <alignment horizontal="center" vertical="center"/>
      <protection hidden="1"/>
    </xf>
    <xf numFmtId="0" fontId="4" fillId="4" borderId="11" xfId="0" applyFont="1" applyFill="1" applyBorder="1" applyAlignment="1" applyProtection="1">
      <alignment horizontal="center" vertical="center"/>
      <protection locked="0" hidden="1"/>
    </xf>
    <xf numFmtId="176" fontId="4" fillId="4" borderId="12" xfId="2" applyFont="1" applyFill="1" applyBorder="1" applyProtection="1">
      <alignment vertical="center"/>
      <protection locked="0" hidden="1"/>
    </xf>
    <xf numFmtId="176" fontId="4" fillId="4" borderId="13" xfId="2" applyFont="1" applyFill="1" applyBorder="1" applyProtection="1">
      <alignment vertical="center"/>
      <protection locked="0" hidden="1"/>
    </xf>
    <xf numFmtId="176" fontId="1" fillId="6" borderId="11" xfId="0" applyNumberFormat="1" applyFont="1" applyFill="1" applyBorder="1" applyAlignment="1" applyProtection="1">
      <alignment horizontal="right" vertical="center"/>
      <protection hidden="1"/>
    </xf>
    <xf numFmtId="176" fontId="31" fillId="2" borderId="0" xfId="2" applyFont="1" applyFill="1" applyBorder="1" applyAlignment="1" applyProtection="1">
      <alignment horizontal="center" vertical="center"/>
      <protection hidden="1"/>
    </xf>
    <xf numFmtId="176" fontId="35" fillId="2" borderId="0" xfId="2" applyFont="1" applyFill="1" applyBorder="1" applyAlignment="1" applyProtection="1">
      <alignment horizontal="center" vertical="center"/>
      <protection hidden="1"/>
    </xf>
    <xf numFmtId="0" fontId="1" fillId="2" borderId="0" xfId="0" applyFont="1" applyFill="1" applyAlignment="1" applyProtection="1">
      <alignment vertical="top"/>
      <protection hidden="1"/>
    </xf>
    <xf numFmtId="0" fontId="36" fillId="2" borderId="0" xfId="0" applyFont="1" applyFill="1" applyAlignment="1" applyProtection="1">
      <alignment vertical="top"/>
      <protection hidden="1"/>
    </xf>
    <xf numFmtId="0" fontId="1" fillId="2" borderId="0" xfId="0" applyFont="1" applyFill="1" applyAlignment="1" applyProtection="1">
      <alignment horizontal="right" vertical="top"/>
      <protection hidden="1"/>
    </xf>
    <xf numFmtId="0" fontId="37" fillId="2" borderId="0" xfId="0" applyFont="1" applyFill="1" applyAlignment="1" applyProtection="1">
      <alignment horizontal="left" vertical="center" indent="4"/>
      <protection hidden="1"/>
    </xf>
    <xf numFmtId="0" fontId="1" fillId="2" borderId="0" xfId="0" applyFont="1" applyFill="1" applyAlignment="1" applyProtection="1">
      <alignment horizontal="right" vertical="center"/>
      <protection hidden="1"/>
    </xf>
    <xf numFmtId="0" fontId="38" fillId="8" borderId="14" xfId="0" applyFont="1" applyFill="1" applyBorder="1" applyProtection="1">
      <alignment vertical="center"/>
      <protection hidden="1"/>
    </xf>
    <xf numFmtId="0" fontId="4" fillId="8" borderId="15" xfId="0" applyFont="1" applyFill="1" applyBorder="1" applyAlignment="1" applyProtection="1">
      <alignment horizontal="left" vertical="center"/>
      <protection hidden="1"/>
    </xf>
    <xf numFmtId="0" fontId="4" fillId="8" borderId="16" xfId="0" applyFont="1" applyFill="1" applyBorder="1" applyAlignment="1" applyProtection="1">
      <alignment horizontal="left" vertical="center"/>
      <protection hidden="1"/>
    </xf>
    <xf numFmtId="0" fontId="24" fillId="8" borderId="17" xfId="0" applyFont="1" applyFill="1" applyBorder="1" applyProtection="1">
      <alignment vertical="center"/>
      <protection hidden="1"/>
    </xf>
    <xf numFmtId="0" fontId="1" fillId="8" borderId="18" xfId="0" applyFont="1" applyFill="1" applyBorder="1" applyProtection="1">
      <alignment vertical="center"/>
      <protection hidden="1"/>
    </xf>
    <xf numFmtId="0" fontId="1" fillId="8" borderId="19" xfId="0" applyFont="1" applyFill="1" applyBorder="1" applyProtection="1">
      <alignment vertical="center"/>
      <protection hidden="1"/>
    </xf>
    <xf numFmtId="0" fontId="1" fillId="9" borderId="21" xfId="0" applyFont="1" applyFill="1" applyBorder="1" applyProtection="1">
      <alignment vertical="center"/>
      <protection hidden="1"/>
    </xf>
    <xf numFmtId="176" fontId="41" fillId="9" borderId="23" xfId="0" applyNumberFormat="1" applyFont="1" applyFill="1" applyBorder="1" applyProtection="1">
      <alignment vertical="center"/>
      <protection hidden="1"/>
    </xf>
    <xf numFmtId="0" fontId="24" fillId="9" borderId="21" xfId="0" applyFont="1" applyFill="1" applyBorder="1" applyProtection="1">
      <alignment vertical="center"/>
      <protection hidden="1"/>
    </xf>
    <xf numFmtId="0" fontId="24" fillId="9" borderId="23" xfId="0" applyFont="1" applyFill="1" applyBorder="1" applyProtection="1">
      <alignment vertical="center"/>
      <protection hidden="1"/>
    </xf>
    <xf numFmtId="0" fontId="1" fillId="8" borderId="24" xfId="0" applyFont="1" applyFill="1" applyBorder="1" applyProtection="1">
      <alignment vertical="center"/>
      <protection hidden="1"/>
    </xf>
    <xf numFmtId="0" fontId="1" fillId="8" borderId="25" xfId="0" applyFont="1" applyFill="1" applyBorder="1" applyProtection="1">
      <alignment vertical="center"/>
      <protection hidden="1"/>
    </xf>
    <xf numFmtId="0" fontId="1" fillId="8" borderId="26" xfId="0" applyFont="1" applyFill="1" applyBorder="1" applyProtection="1">
      <alignment vertical="center"/>
      <protection hidden="1"/>
    </xf>
    <xf numFmtId="0" fontId="1" fillId="8" borderId="27" xfId="0" applyFont="1" applyFill="1" applyBorder="1" applyProtection="1">
      <alignment vertical="center"/>
      <protection hidden="1"/>
    </xf>
    <xf numFmtId="0" fontId="4" fillId="8" borderId="28" xfId="0" applyFont="1" applyFill="1" applyBorder="1" applyAlignment="1" applyProtection="1">
      <alignment horizontal="left" vertical="center"/>
      <protection hidden="1"/>
    </xf>
    <xf numFmtId="0" fontId="4" fillId="8" borderId="29" xfId="0" applyFont="1" applyFill="1" applyBorder="1" applyAlignment="1" applyProtection="1">
      <alignment horizontal="left" vertical="center"/>
      <protection hidden="1"/>
    </xf>
    <xf numFmtId="0" fontId="42" fillId="2" borderId="0" xfId="0" applyFont="1" applyFill="1" applyProtection="1">
      <alignment vertical="center"/>
      <protection hidden="1"/>
    </xf>
    <xf numFmtId="0" fontId="1" fillId="2" borderId="30" xfId="0" applyFont="1" applyFill="1" applyBorder="1" applyProtection="1">
      <alignment vertical="center"/>
      <protection hidden="1"/>
    </xf>
    <xf numFmtId="0" fontId="43" fillId="2" borderId="0" xfId="0" applyFont="1" applyFill="1" applyProtection="1">
      <alignment vertical="center"/>
      <protection hidden="1"/>
    </xf>
    <xf numFmtId="176" fontId="1" fillId="2" borderId="0" xfId="2" applyFont="1" applyFill="1" applyBorder="1" applyProtection="1">
      <alignment vertical="center"/>
      <protection hidden="1"/>
    </xf>
    <xf numFmtId="176" fontId="1" fillId="2" borderId="0" xfId="2" applyFont="1" applyFill="1" applyBorder="1" applyAlignment="1" applyProtection="1">
      <alignment horizontal="center" vertical="center"/>
      <protection hidden="1"/>
    </xf>
    <xf numFmtId="176" fontId="44" fillId="2" borderId="0" xfId="2" applyFont="1" applyFill="1" applyBorder="1" applyProtection="1">
      <alignment vertical="center"/>
      <protection hidden="1"/>
    </xf>
    <xf numFmtId="176" fontId="45" fillId="10" borderId="0" xfId="2" applyFont="1" applyFill="1" applyBorder="1" applyAlignment="1" applyProtection="1">
      <alignment horizontal="center" vertical="center"/>
      <protection hidden="1"/>
    </xf>
    <xf numFmtId="176" fontId="2" fillId="2" borderId="0" xfId="0" applyNumberFormat="1" applyFont="1" applyFill="1" applyProtection="1">
      <alignment vertical="center"/>
      <protection hidden="1"/>
    </xf>
    <xf numFmtId="176" fontId="2" fillId="2" borderId="0" xfId="2" applyFont="1" applyFill="1" applyBorder="1" applyAlignment="1" applyProtection="1">
      <alignment horizontal="center" vertical="center"/>
      <protection hidden="1"/>
    </xf>
    <xf numFmtId="176" fontId="45" fillId="2" borderId="0" xfId="2" applyFont="1" applyFill="1" applyBorder="1" applyProtection="1">
      <alignment vertical="center"/>
      <protection hidden="1"/>
    </xf>
    <xf numFmtId="176" fontId="45" fillId="2" borderId="0" xfId="2" applyFont="1" applyFill="1" applyBorder="1" applyAlignment="1" applyProtection="1">
      <alignment horizontal="center" vertical="center"/>
      <protection hidden="1"/>
    </xf>
    <xf numFmtId="176" fontId="2" fillId="2" borderId="0" xfId="2" applyFont="1" applyFill="1" applyBorder="1" applyProtection="1">
      <alignment vertical="center"/>
      <protection hidden="1"/>
    </xf>
    <xf numFmtId="0" fontId="45" fillId="2" borderId="0" xfId="0" applyFont="1" applyFill="1" applyProtection="1">
      <alignment vertical="center"/>
      <protection hidden="1"/>
    </xf>
    <xf numFmtId="0" fontId="45" fillId="2" borderId="0" xfId="0" applyFont="1" applyFill="1" applyAlignment="1" applyProtection="1">
      <alignment horizontal="right" vertical="top"/>
      <protection hidden="1"/>
    </xf>
    <xf numFmtId="0" fontId="47" fillId="2" borderId="0" xfId="0" applyFont="1" applyFill="1" applyProtection="1">
      <alignment vertical="center"/>
      <protection hidden="1"/>
    </xf>
    <xf numFmtId="0" fontId="47" fillId="11" borderId="0" xfId="0" applyFont="1" applyFill="1" applyProtection="1">
      <alignment vertical="center"/>
      <protection hidden="1"/>
    </xf>
    <xf numFmtId="176" fontId="48" fillId="11" borderId="0" xfId="2" applyFont="1" applyFill="1" applyBorder="1" applyAlignment="1" applyProtection="1">
      <alignment horizontal="center" vertical="center"/>
      <protection hidden="1"/>
    </xf>
    <xf numFmtId="176" fontId="47" fillId="2" borderId="0" xfId="2" applyFont="1" applyFill="1" applyBorder="1" applyProtection="1">
      <alignment vertical="center"/>
      <protection hidden="1"/>
    </xf>
    <xf numFmtId="177" fontId="47" fillId="2" borderId="0" xfId="1" applyNumberFormat="1" applyFont="1" applyFill="1" applyBorder="1" applyProtection="1">
      <alignment vertical="center"/>
      <protection hidden="1"/>
    </xf>
    <xf numFmtId="176" fontId="47" fillId="11" borderId="0" xfId="2" applyFont="1" applyFill="1" applyBorder="1" applyProtection="1">
      <alignment vertical="center"/>
      <protection hidden="1"/>
    </xf>
    <xf numFmtId="0" fontId="47" fillId="2" borderId="0" xfId="0" applyFont="1" applyFill="1" applyAlignment="1" applyProtection="1">
      <alignment horizontal="right" vertical="top"/>
      <protection hidden="1"/>
    </xf>
    <xf numFmtId="0" fontId="49" fillId="0" borderId="0" xfId="0" applyFont="1">
      <alignment vertical="center"/>
    </xf>
    <xf numFmtId="0" fontId="1" fillId="0" borderId="0" xfId="0" applyFont="1">
      <alignment vertical="center"/>
    </xf>
    <xf numFmtId="0" fontId="10" fillId="12" borderId="0" xfId="0" applyFont="1" applyFill="1">
      <alignment vertical="center"/>
    </xf>
    <xf numFmtId="0" fontId="50" fillId="0" borderId="0" xfId="0" applyFont="1">
      <alignment vertical="center"/>
    </xf>
    <xf numFmtId="0" fontId="2" fillId="0" borderId="0" xfId="0" applyFont="1">
      <alignment vertical="center"/>
    </xf>
    <xf numFmtId="0" fontId="51" fillId="0" borderId="0" xfId="0" applyFont="1">
      <alignment vertical="center"/>
    </xf>
    <xf numFmtId="0" fontId="49" fillId="0" borderId="31" xfId="0" applyFont="1" applyBorder="1">
      <alignment vertical="center"/>
    </xf>
    <xf numFmtId="0" fontId="30" fillId="0" borderId="32" xfId="0" applyFont="1" applyBorder="1">
      <alignment vertical="center"/>
    </xf>
    <xf numFmtId="0" fontId="49" fillId="0" borderId="32" xfId="0" applyFont="1" applyBorder="1">
      <alignment vertical="center"/>
    </xf>
    <xf numFmtId="0" fontId="49" fillId="0" borderId="33" xfId="0" applyFont="1" applyBorder="1">
      <alignment vertical="center"/>
    </xf>
    <xf numFmtId="0" fontId="52" fillId="13" borderId="0" xfId="0" applyFont="1" applyFill="1">
      <alignment vertical="center"/>
    </xf>
    <xf numFmtId="0" fontId="49" fillId="13" borderId="0" xfId="0" applyFont="1" applyFill="1">
      <alignment vertical="center"/>
    </xf>
    <xf numFmtId="0" fontId="2" fillId="0" borderId="34" xfId="0" applyFont="1" applyBorder="1">
      <alignment vertical="center"/>
    </xf>
    <xf numFmtId="0" fontId="53" fillId="0" borderId="0" xfId="0" applyFont="1">
      <alignment vertical="center"/>
    </xf>
    <xf numFmtId="0" fontId="49" fillId="0" borderId="35" xfId="0" applyFont="1" applyBorder="1">
      <alignment vertical="center"/>
    </xf>
    <xf numFmtId="0" fontId="54" fillId="0" borderId="0" xfId="0" applyFont="1">
      <alignment vertical="center"/>
    </xf>
    <xf numFmtId="0" fontId="55" fillId="0" borderId="0" xfId="0" applyFont="1">
      <alignment vertical="center"/>
    </xf>
    <xf numFmtId="0" fontId="57" fillId="0" borderId="0" xfId="0" applyFont="1">
      <alignment vertical="center"/>
    </xf>
    <xf numFmtId="0" fontId="53" fillId="0" borderId="0" xfId="0" applyFont="1" applyAlignment="1">
      <alignment horizontal="left" vertical="center" indent="2"/>
    </xf>
    <xf numFmtId="0" fontId="49" fillId="0" borderId="34" xfId="0" applyFont="1" applyBorder="1">
      <alignment vertical="center"/>
    </xf>
    <xf numFmtId="0" fontId="30" fillId="0" borderId="0" xfId="0" applyFont="1">
      <alignment vertical="center"/>
    </xf>
    <xf numFmtId="0" fontId="49" fillId="0" borderId="0" xfId="0" applyFont="1" applyAlignment="1">
      <alignment horizontal="left" vertical="center" indent="2"/>
    </xf>
    <xf numFmtId="0" fontId="53" fillId="0" borderId="0" xfId="0" applyFont="1" applyAlignment="1">
      <alignment horizontal="left" vertical="center" indent="4"/>
    </xf>
    <xf numFmtId="0" fontId="1" fillId="0" borderId="38" xfId="0" applyFont="1" applyBorder="1">
      <alignment vertical="center"/>
    </xf>
    <xf numFmtId="0" fontId="1" fillId="0" borderId="39" xfId="0" applyFont="1" applyBorder="1">
      <alignment vertical="center"/>
    </xf>
    <xf numFmtId="0" fontId="49" fillId="0" borderId="39" xfId="0" applyFont="1" applyBorder="1">
      <alignment vertical="center"/>
    </xf>
    <xf numFmtId="0" fontId="49" fillId="0" borderId="40" xfId="0" applyFont="1" applyBorder="1">
      <alignment vertical="center"/>
    </xf>
    <xf numFmtId="0" fontId="52" fillId="15" borderId="0" xfId="0" applyFont="1" applyFill="1">
      <alignment vertical="center"/>
    </xf>
    <xf numFmtId="0" fontId="49" fillId="15" borderId="0" xfId="0" applyFont="1" applyFill="1">
      <alignment vertical="center"/>
    </xf>
    <xf numFmtId="0" fontId="55" fillId="16" borderId="36" xfId="0" applyFont="1" applyFill="1" applyBorder="1" applyAlignment="1">
      <alignment horizontal="center" vertical="center"/>
    </xf>
    <xf numFmtId="0" fontId="58" fillId="0" borderId="0" xfId="0" applyFont="1">
      <alignment vertical="center"/>
    </xf>
    <xf numFmtId="0" fontId="10" fillId="17" borderId="0" xfId="0" applyFont="1" applyFill="1">
      <alignment vertical="center"/>
    </xf>
    <xf numFmtId="0" fontId="59" fillId="17" borderId="0" xfId="0" applyFont="1" applyFill="1">
      <alignment vertical="center"/>
    </xf>
    <xf numFmtId="0" fontId="59" fillId="17" borderId="0" xfId="0" applyFont="1" applyFill="1" applyAlignment="1">
      <alignment horizontal="right" vertical="center"/>
    </xf>
    <xf numFmtId="0" fontId="60" fillId="17" borderId="0" xfId="0" applyFont="1" applyFill="1" applyAlignment="1">
      <alignment horizontal="center" vertical="center"/>
    </xf>
    <xf numFmtId="0" fontId="61" fillId="17" borderId="0" xfId="0" applyFont="1" applyFill="1">
      <alignment vertical="center"/>
    </xf>
    <xf numFmtId="0" fontId="61" fillId="0" borderId="0" xfId="0" applyFont="1">
      <alignment vertical="center"/>
    </xf>
    <xf numFmtId="0" fontId="62" fillId="0" borderId="0" xfId="0" applyFont="1" applyAlignment="1">
      <alignment horizontal="left" vertical="center"/>
    </xf>
    <xf numFmtId="0" fontId="63" fillId="0" borderId="0" xfId="0" applyFont="1" applyAlignment="1">
      <alignment horizontal="center" vertical="center"/>
    </xf>
    <xf numFmtId="0" fontId="63" fillId="0" borderId="0" xfId="0" applyFont="1">
      <alignment vertical="center"/>
    </xf>
    <xf numFmtId="0" fontId="36" fillId="0" borderId="0" xfId="0" applyFont="1">
      <alignment vertical="center"/>
    </xf>
    <xf numFmtId="0" fontId="64" fillId="0" borderId="0" xfId="0" applyFont="1">
      <alignment vertical="center"/>
    </xf>
    <xf numFmtId="0" fontId="36" fillId="0" borderId="0" xfId="0" applyFont="1" applyAlignment="1">
      <alignment horizontal="left" vertical="center" indent="2"/>
    </xf>
    <xf numFmtId="0" fontId="36" fillId="0" borderId="0" xfId="0" applyFont="1" applyAlignment="1">
      <alignment horizontal="left" vertical="center" indent="4"/>
    </xf>
    <xf numFmtId="0" fontId="58" fillId="18" borderId="0" xfId="0" applyFont="1" applyFill="1">
      <alignment vertical="center"/>
    </xf>
    <xf numFmtId="0" fontId="65" fillId="18" borderId="0" xfId="0" applyFont="1" applyFill="1">
      <alignment vertical="center"/>
    </xf>
    <xf numFmtId="0" fontId="66" fillId="0" borderId="0" xfId="0" applyFont="1">
      <alignment vertical="center"/>
    </xf>
    <xf numFmtId="0" fontId="58" fillId="19" borderId="0" xfId="0" applyFont="1" applyFill="1">
      <alignment vertical="center"/>
    </xf>
    <xf numFmtId="0" fontId="65" fillId="19" borderId="0" xfId="0" applyFont="1" applyFill="1">
      <alignment vertical="center"/>
    </xf>
    <xf numFmtId="0" fontId="58" fillId="20" borderId="0" xfId="0" applyFont="1" applyFill="1">
      <alignment vertical="center"/>
    </xf>
    <xf numFmtId="0" fontId="65" fillId="20" borderId="0" xfId="0" applyFont="1" applyFill="1">
      <alignment vertical="center"/>
    </xf>
    <xf numFmtId="0" fontId="49" fillId="0" borderId="0" xfId="0" applyFont="1" applyProtection="1">
      <alignment vertical="center"/>
      <protection hidden="1"/>
    </xf>
    <xf numFmtId="0" fontId="10" fillId="17" borderId="0" xfId="0" applyFont="1" applyFill="1" applyProtection="1">
      <alignment vertical="center"/>
      <protection hidden="1"/>
    </xf>
    <xf numFmtId="0" fontId="59" fillId="17" borderId="0" xfId="0" applyFont="1" applyFill="1" applyProtection="1">
      <alignment vertical="center"/>
      <protection hidden="1"/>
    </xf>
    <xf numFmtId="0" fontId="61" fillId="0" borderId="0" xfId="0" applyFont="1" applyProtection="1">
      <alignment vertical="center"/>
      <protection hidden="1"/>
    </xf>
    <xf numFmtId="0" fontId="53" fillId="0" borderId="0" xfId="0" applyFont="1" applyAlignment="1" applyProtection="1">
      <alignment horizontal="right" vertical="center"/>
      <protection hidden="1"/>
    </xf>
    <xf numFmtId="0" fontId="67" fillId="0" borderId="0" xfId="0" applyFont="1" applyProtection="1">
      <alignment vertical="center"/>
      <protection hidden="1"/>
    </xf>
    <xf numFmtId="0" fontId="68" fillId="0" borderId="0" xfId="0" applyFont="1" applyProtection="1">
      <alignment vertical="center"/>
      <protection hidden="1"/>
    </xf>
    <xf numFmtId="0" fontId="63" fillId="0" borderId="0" xfId="0" applyFont="1" applyProtection="1">
      <alignment vertical="center"/>
      <protection hidden="1"/>
    </xf>
    <xf numFmtId="0" fontId="12" fillId="0" borderId="0" xfId="0" applyFont="1" applyProtection="1">
      <alignment vertical="center"/>
      <protection hidden="1"/>
    </xf>
    <xf numFmtId="0" fontId="69" fillId="0" borderId="0" xfId="0" applyFont="1" applyProtection="1">
      <alignment vertical="center"/>
      <protection hidden="1"/>
    </xf>
    <xf numFmtId="0" fontId="4" fillId="0" borderId="0" xfId="0" applyFont="1" applyAlignment="1" applyProtection="1">
      <alignment horizontal="left" vertical="center"/>
      <protection hidden="1"/>
    </xf>
    <xf numFmtId="176" fontId="70" fillId="20" borderId="0" xfId="2" applyFont="1" applyFill="1" applyBorder="1" applyAlignment="1" applyProtection="1">
      <alignment horizontal="center" vertical="center"/>
      <protection locked="0" hidden="1"/>
    </xf>
    <xf numFmtId="176" fontId="67" fillId="21" borderId="28" xfId="2" applyFont="1" applyFill="1" applyBorder="1" applyAlignment="1" applyProtection="1">
      <alignment horizontal="center" vertical="center"/>
      <protection hidden="1"/>
    </xf>
    <xf numFmtId="176" fontId="72" fillId="0" borderId="0" xfId="0" applyNumberFormat="1" applyFont="1" applyAlignment="1" applyProtection="1">
      <protection hidden="1"/>
    </xf>
    <xf numFmtId="176" fontId="68" fillId="0" borderId="0" xfId="2" applyFont="1" applyBorder="1" applyAlignment="1" applyProtection="1">
      <alignment horizontal="center" vertical="center"/>
      <protection hidden="1"/>
    </xf>
    <xf numFmtId="0" fontId="73" fillId="0" borderId="0" xfId="0" applyFont="1" applyProtection="1">
      <alignment vertical="center"/>
      <protection hidden="1"/>
    </xf>
    <xf numFmtId="176" fontId="2" fillId="11" borderId="28" xfId="2" applyFont="1" applyFill="1" applyBorder="1" applyAlignment="1" applyProtection="1">
      <alignment horizontal="center" vertical="center"/>
      <protection hidden="1"/>
    </xf>
    <xf numFmtId="176" fontId="67" fillId="0" borderId="0" xfId="2" applyFont="1" applyBorder="1" applyAlignment="1" applyProtection="1">
      <alignment horizontal="center" vertical="center"/>
      <protection hidden="1"/>
    </xf>
    <xf numFmtId="0" fontId="49" fillId="0" borderId="41" xfId="0" applyFont="1" applyBorder="1" applyAlignment="1" applyProtection="1">
      <alignment horizontal="left" indent="2"/>
      <protection hidden="1"/>
    </xf>
    <xf numFmtId="0" fontId="49" fillId="0" borderId="41" xfId="0" applyFont="1" applyBorder="1" applyProtection="1">
      <alignment vertical="center"/>
      <protection hidden="1"/>
    </xf>
    <xf numFmtId="0" fontId="53" fillId="22" borderId="42" xfId="0" applyFont="1" applyFill="1" applyBorder="1" applyAlignment="1" applyProtection="1">
      <alignment horizontal="center" vertical="center"/>
      <protection hidden="1"/>
    </xf>
    <xf numFmtId="0" fontId="53" fillId="0" borderId="37" xfId="0" applyFont="1" applyBorder="1" applyAlignment="1" applyProtection="1">
      <alignment horizontal="center" vertical="center" wrapText="1"/>
      <protection hidden="1"/>
    </xf>
    <xf numFmtId="0" fontId="49" fillId="0" borderId="36" xfId="0" applyFont="1" applyBorder="1" applyAlignment="1" applyProtection="1">
      <alignment horizontal="center" vertical="center"/>
      <protection hidden="1"/>
    </xf>
    <xf numFmtId="0" fontId="49" fillId="0" borderId="44" xfId="0" applyFont="1" applyBorder="1" applyAlignment="1" applyProtection="1">
      <alignment horizontal="center" vertical="center" wrapText="1"/>
      <protection hidden="1"/>
    </xf>
    <xf numFmtId="0" fontId="49" fillId="0" borderId="37" xfId="0" applyFont="1" applyBorder="1" applyAlignment="1" applyProtection="1">
      <alignment horizontal="center" vertical="center" wrapText="1"/>
      <protection hidden="1"/>
    </xf>
    <xf numFmtId="0" fontId="27" fillId="0" borderId="36" xfId="0" applyFont="1" applyBorder="1" applyAlignment="1" applyProtection="1">
      <alignment horizontal="center" vertical="center" wrapText="1"/>
      <protection hidden="1"/>
    </xf>
    <xf numFmtId="0" fontId="53" fillId="0" borderId="36" xfId="0" applyFont="1" applyBorder="1" applyAlignment="1" applyProtection="1">
      <alignment horizontal="left" vertical="center" wrapText="1"/>
      <protection hidden="1"/>
    </xf>
    <xf numFmtId="0" fontId="27" fillId="0" borderId="44" xfId="0" applyFont="1" applyBorder="1" applyAlignment="1" applyProtection="1">
      <alignment horizontal="center" vertical="center" wrapText="1"/>
      <protection hidden="1"/>
    </xf>
    <xf numFmtId="0" fontId="53" fillId="0" borderId="44" xfId="0" applyFont="1" applyBorder="1" applyAlignment="1" applyProtection="1">
      <alignment horizontal="left" vertical="center" wrapText="1"/>
      <protection hidden="1"/>
    </xf>
    <xf numFmtId="0" fontId="0" fillId="0" borderId="0" xfId="0" applyProtection="1">
      <alignment vertical="center"/>
      <protection hidden="1"/>
    </xf>
    <xf numFmtId="0" fontId="10" fillId="23" borderId="0" xfId="0" applyFont="1" applyFill="1" applyProtection="1">
      <alignment vertical="center"/>
      <protection hidden="1"/>
    </xf>
    <xf numFmtId="0" fontId="59" fillId="23" borderId="0" xfId="0" applyFont="1" applyFill="1" applyProtection="1">
      <alignment vertical="center"/>
      <protection hidden="1"/>
    </xf>
    <xf numFmtId="0" fontId="75" fillId="0" borderId="0" xfId="0" applyFont="1" applyAlignment="1" applyProtection="1">
      <alignment horizontal="left" vertical="center"/>
      <protection hidden="1"/>
    </xf>
    <xf numFmtId="0" fontId="77" fillId="0" borderId="0" xfId="0" applyFont="1" applyAlignment="1" applyProtection="1">
      <alignment horizontal="center" vertical="center"/>
      <protection hidden="1"/>
    </xf>
    <xf numFmtId="176" fontId="70" fillId="15" borderId="0" xfId="2" applyFont="1" applyFill="1" applyBorder="1" applyAlignment="1" applyProtection="1">
      <alignment horizontal="center" vertical="center"/>
      <protection locked="0" hidden="1"/>
    </xf>
    <xf numFmtId="176" fontId="67" fillId="10" borderId="28" xfId="2" applyFont="1" applyFill="1" applyBorder="1" applyAlignment="1" applyProtection="1">
      <alignment horizontal="center" vertical="center"/>
      <protection hidden="1"/>
    </xf>
    <xf numFmtId="0" fontId="79" fillId="0" borderId="0" xfId="0" applyFont="1" applyAlignment="1" applyProtection="1">
      <alignment horizontal="left" vertical="top" indent="2"/>
      <protection hidden="1"/>
    </xf>
    <xf numFmtId="0" fontId="79" fillId="0" borderId="0" xfId="0" applyFont="1" applyAlignment="1" applyProtection="1">
      <alignment horizontal="left" vertical="center" indent="2"/>
      <protection hidden="1"/>
    </xf>
    <xf numFmtId="0" fontId="77" fillId="0" borderId="0" xfId="0" applyFont="1" applyProtection="1">
      <alignment vertical="center"/>
      <protection hidden="1"/>
    </xf>
    <xf numFmtId="0" fontId="49" fillId="0" borderId="0" xfId="0" applyFont="1" applyAlignment="1" applyProtection="1">
      <alignment vertical="center" wrapText="1"/>
      <protection hidden="1"/>
    </xf>
    <xf numFmtId="0" fontId="53" fillId="22" borderId="36" xfId="0" applyFont="1" applyFill="1" applyBorder="1" applyAlignment="1" applyProtection="1">
      <alignment horizontal="center" vertical="center" wrapText="1"/>
      <protection hidden="1"/>
    </xf>
    <xf numFmtId="0" fontId="49" fillId="0" borderId="36" xfId="0" applyFont="1" applyBorder="1" applyAlignment="1" applyProtection="1">
      <alignment horizontal="center" vertical="center" wrapText="1"/>
      <protection hidden="1"/>
    </xf>
    <xf numFmtId="0" fontId="84" fillId="0" borderId="0" xfId="0" applyFont="1" applyProtection="1">
      <alignment vertical="center"/>
      <protection hidden="1"/>
    </xf>
    <xf numFmtId="0" fontId="85" fillId="0" borderId="0" xfId="0" applyFont="1" applyProtection="1">
      <alignment vertical="center"/>
      <protection hidden="1"/>
    </xf>
    <xf numFmtId="0" fontId="85" fillId="0" borderId="0" xfId="0" applyFont="1" applyAlignment="1" applyProtection="1">
      <alignment horizontal="center" vertical="center"/>
      <protection hidden="1"/>
    </xf>
    <xf numFmtId="176" fontId="85" fillId="0" borderId="0" xfId="2" applyFont="1" applyBorder="1" applyProtection="1">
      <alignment vertical="center"/>
      <protection hidden="1"/>
    </xf>
    <xf numFmtId="176" fontId="86" fillId="0" borderId="0" xfId="2" applyFont="1" applyBorder="1" applyProtection="1">
      <alignment vertical="center"/>
      <protection hidden="1"/>
    </xf>
    <xf numFmtId="0" fontId="84" fillId="0" borderId="0" xfId="0" applyFont="1" applyAlignment="1" applyProtection="1">
      <alignment horizontal="center" vertical="center"/>
      <protection hidden="1"/>
    </xf>
    <xf numFmtId="176" fontId="84" fillId="0" borderId="0" xfId="2" applyFont="1" applyBorder="1" applyProtection="1">
      <alignment vertical="center"/>
      <protection hidden="1"/>
    </xf>
    <xf numFmtId="0" fontId="53" fillId="0" borderId="0" xfId="0" applyFont="1" applyProtection="1">
      <alignment vertical="center"/>
      <protection hidden="1"/>
    </xf>
    <xf numFmtId="176" fontId="87" fillId="4" borderId="0" xfId="2" applyFont="1" applyFill="1" applyBorder="1" applyProtection="1">
      <alignment vertical="center"/>
      <protection hidden="1"/>
    </xf>
    <xf numFmtId="0" fontId="85" fillId="4" borderId="0" xfId="0" applyFont="1" applyFill="1" applyProtection="1">
      <alignment vertical="center"/>
      <protection hidden="1"/>
    </xf>
    <xf numFmtId="0" fontId="84" fillId="4" borderId="0" xfId="0" applyFont="1" applyFill="1" applyProtection="1">
      <alignment vertical="center"/>
      <protection hidden="1"/>
    </xf>
    <xf numFmtId="0" fontId="88" fillId="0" borderId="0" xfId="0" applyFont="1" applyProtection="1">
      <alignment vertical="center"/>
      <protection hidden="1"/>
    </xf>
    <xf numFmtId="176" fontId="89" fillId="0" borderId="0" xfId="2" applyFont="1" applyBorder="1" applyAlignment="1" applyProtection="1">
      <alignment horizontal="center" vertical="center"/>
      <protection hidden="1"/>
    </xf>
    <xf numFmtId="176" fontId="53" fillId="0" borderId="0" xfId="2" applyFont="1" applyBorder="1" applyProtection="1">
      <alignment vertical="center"/>
      <protection hidden="1"/>
    </xf>
    <xf numFmtId="176" fontId="87" fillId="0" borderId="0" xfId="2" applyFont="1" applyBorder="1" applyProtection="1">
      <alignment vertical="center"/>
      <protection hidden="1"/>
    </xf>
    <xf numFmtId="0" fontId="84" fillId="0" borderId="0" xfId="0" applyFont="1" applyAlignment="1" applyProtection="1">
      <alignment vertical="center" wrapText="1"/>
      <protection hidden="1"/>
    </xf>
    <xf numFmtId="178" fontId="87" fillId="4" borderId="0" xfId="0" applyNumberFormat="1" applyFont="1" applyFill="1" applyAlignment="1" applyProtection="1">
      <alignment horizontal="center" vertical="center" wrapText="1"/>
      <protection hidden="1"/>
    </xf>
    <xf numFmtId="0" fontId="86" fillId="0" borderId="0" xfId="0" applyFont="1" applyAlignment="1" applyProtection="1">
      <alignment horizontal="center" vertical="center" wrapText="1"/>
      <protection hidden="1"/>
    </xf>
    <xf numFmtId="0" fontId="89" fillId="0" borderId="0" xfId="0" applyFont="1" applyAlignment="1" applyProtection="1">
      <alignment horizontal="center" vertical="center" wrapText="1"/>
      <protection hidden="1"/>
    </xf>
    <xf numFmtId="176" fontId="87" fillId="4" borderId="0" xfId="2" applyFont="1" applyFill="1" applyBorder="1" applyAlignment="1" applyProtection="1">
      <alignment vertical="center" wrapText="1"/>
      <protection hidden="1"/>
    </xf>
    <xf numFmtId="176" fontId="89" fillId="0" borderId="0" xfId="2" applyFont="1" applyBorder="1" applyAlignment="1" applyProtection="1">
      <alignment horizontal="center" vertical="center" wrapText="1"/>
      <protection hidden="1"/>
    </xf>
    <xf numFmtId="176" fontId="89" fillId="0" borderId="0" xfId="2" applyFont="1" applyBorder="1" applyAlignment="1" applyProtection="1">
      <alignment vertical="center" wrapText="1"/>
      <protection hidden="1"/>
    </xf>
    <xf numFmtId="176" fontId="86" fillId="0" borderId="0" xfId="2" applyFont="1" applyBorder="1" applyAlignment="1" applyProtection="1">
      <alignment vertical="center" wrapText="1"/>
      <protection hidden="1"/>
    </xf>
    <xf numFmtId="176" fontId="53" fillId="0" borderId="0" xfId="2" applyFont="1" applyBorder="1" applyAlignment="1" applyProtection="1">
      <alignment horizontal="center" vertical="center" wrapText="1"/>
      <protection hidden="1"/>
    </xf>
    <xf numFmtId="176" fontId="53" fillId="0" borderId="0" xfId="2" applyFont="1" applyBorder="1" applyAlignment="1" applyProtection="1">
      <alignment vertical="center" wrapText="1"/>
      <protection hidden="1"/>
    </xf>
    <xf numFmtId="176" fontId="53" fillId="6" borderId="0" xfId="2" applyFont="1" applyFill="1" applyBorder="1" applyAlignment="1" applyProtection="1">
      <alignment vertical="center" wrapText="1"/>
      <protection hidden="1"/>
    </xf>
    <xf numFmtId="176" fontId="53" fillId="8" borderId="0" xfId="2" applyFont="1" applyFill="1" applyBorder="1" applyAlignment="1" applyProtection="1">
      <alignment vertical="center" wrapText="1"/>
      <protection hidden="1"/>
    </xf>
    <xf numFmtId="176" fontId="53" fillId="14" borderId="0" xfId="2" applyFont="1" applyFill="1" applyBorder="1" applyAlignment="1" applyProtection="1">
      <alignment vertical="center" wrapText="1"/>
      <protection hidden="1"/>
    </xf>
    <xf numFmtId="176" fontId="53" fillId="24" borderId="0" xfId="2" applyFont="1" applyFill="1" applyBorder="1" applyAlignment="1" applyProtection="1">
      <alignment vertical="center" wrapText="1"/>
      <protection hidden="1"/>
    </xf>
    <xf numFmtId="0" fontId="53" fillId="0" borderId="0" xfId="0" applyFont="1" applyAlignment="1" applyProtection="1">
      <alignment vertical="center" wrapText="1"/>
      <protection hidden="1"/>
    </xf>
    <xf numFmtId="178" fontId="85" fillId="4" borderId="0" xfId="0" applyNumberFormat="1" applyFont="1" applyFill="1" applyProtection="1">
      <alignment vertical="center"/>
      <protection hidden="1"/>
    </xf>
    <xf numFmtId="0" fontId="86" fillId="0" borderId="0" xfId="0" applyFont="1" applyAlignment="1" applyProtection="1">
      <alignment horizontal="center" vertical="center"/>
      <protection hidden="1"/>
    </xf>
    <xf numFmtId="176" fontId="85" fillId="4" borderId="0" xfId="2" applyFont="1" applyFill="1" applyBorder="1" applyProtection="1">
      <alignment vertical="center"/>
      <protection hidden="1"/>
    </xf>
    <xf numFmtId="176" fontId="86" fillId="0" borderId="0" xfId="2" applyFont="1" applyBorder="1" applyAlignment="1" applyProtection="1">
      <alignment horizontal="right" vertical="center"/>
      <protection hidden="1"/>
    </xf>
    <xf numFmtId="176" fontId="84" fillId="6" borderId="0" xfId="2" applyFont="1" applyFill="1" applyBorder="1" applyProtection="1">
      <alignment vertical="center"/>
      <protection hidden="1"/>
    </xf>
    <xf numFmtId="176" fontId="84" fillId="8" borderId="0" xfId="2" applyFont="1" applyFill="1" applyBorder="1" applyProtection="1">
      <alignment vertical="center"/>
      <protection hidden="1"/>
    </xf>
    <xf numFmtId="176" fontId="84" fillId="14" borderId="0" xfId="2" applyFont="1" applyFill="1" applyBorder="1" applyProtection="1">
      <alignment vertical="center"/>
      <protection hidden="1"/>
    </xf>
    <xf numFmtId="176" fontId="84" fillId="24" borderId="0" xfId="2" applyFont="1" applyFill="1" applyBorder="1" applyProtection="1">
      <alignment vertical="center"/>
      <protection hidden="1"/>
    </xf>
    <xf numFmtId="176" fontId="84" fillId="0" borderId="0" xfId="0" applyNumberFormat="1" applyFont="1" applyProtection="1">
      <alignment vertical="center"/>
      <protection hidden="1"/>
    </xf>
    <xf numFmtId="0" fontId="84" fillId="0" borderId="0" xfId="0" applyFont="1" applyAlignment="1" applyProtection="1">
      <alignment horizontal="right" vertical="center"/>
      <protection hidden="1"/>
    </xf>
    <xf numFmtId="0" fontId="86" fillId="0" borderId="0" xfId="0" applyFont="1" applyProtection="1">
      <alignment vertical="center"/>
      <protection hidden="1"/>
    </xf>
    <xf numFmtId="176" fontId="86" fillId="0" borderId="0" xfId="0" applyNumberFormat="1" applyFont="1" applyProtection="1">
      <alignment vertical="center"/>
      <protection hidden="1"/>
    </xf>
    <xf numFmtId="176" fontId="53" fillId="0" borderId="45" xfId="2" applyFont="1" applyBorder="1" applyProtection="1">
      <alignment vertical="center"/>
      <protection hidden="1"/>
    </xf>
    <xf numFmtId="176" fontId="53" fillId="0" borderId="33" xfId="2" applyFont="1" applyBorder="1" applyProtection="1">
      <alignment vertical="center"/>
      <protection hidden="1"/>
    </xf>
    <xf numFmtId="176" fontId="84" fillId="0" borderId="49" xfId="2" applyFont="1" applyBorder="1" applyProtection="1">
      <alignment vertical="center"/>
      <protection hidden="1"/>
    </xf>
    <xf numFmtId="176" fontId="84" fillId="0" borderId="50" xfId="2" applyFont="1" applyBorder="1" applyProtection="1">
      <alignment vertical="center"/>
      <protection hidden="1"/>
    </xf>
    <xf numFmtId="176" fontId="90" fillId="0" borderId="0" xfId="2" applyFont="1" applyBorder="1" applyProtection="1">
      <alignment vertical="center"/>
      <protection hidden="1"/>
    </xf>
    <xf numFmtId="176" fontId="89" fillId="0" borderId="0" xfId="2" applyFont="1" applyBorder="1" applyProtection="1">
      <alignment vertical="center"/>
      <protection hidden="1"/>
    </xf>
    <xf numFmtId="176" fontId="88" fillId="0" borderId="0" xfId="2" applyFont="1" applyBorder="1" applyProtection="1">
      <alignment vertical="center"/>
      <protection hidden="1"/>
    </xf>
    <xf numFmtId="178" fontId="84" fillId="0" borderId="53" xfId="2" applyNumberFormat="1" applyFont="1" applyBorder="1" applyProtection="1">
      <alignment vertical="center"/>
      <protection hidden="1"/>
    </xf>
    <xf numFmtId="176" fontId="84" fillId="0" borderId="53" xfId="2" applyFont="1" applyBorder="1" applyProtection="1">
      <alignment vertical="center"/>
      <protection hidden="1"/>
    </xf>
    <xf numFmtId="178" fontId="53" fillId="0" borderId="53" xfId="2" applyNumberFormat="1" applyFont="1" applyBorder="1" applyAlignment="1" applyProtection="1">
      <alignment horizontal="center" vertical="center"/>
      <protection hidden="1"/>
    </xf>
    <xf numFmtId="178" fontId="84" fillId="0" borderId="53" xfId="2" applyNumberFormat="1" applyFont="1" applyBorder="1" applyAlignment="1" applyProtection="1">
      <alignment horizontal="center" vertical="center"/>
      <protection hidden="1"/>
    </xf>
    <xf numFmtId="178" fontId="84" fillId="0" borderId="47" xfId="2" applyNumberFormat="1" applyFont="1" applyBorder="1" applyAlignment="1" applyProtection="1">
      <alignment horizontal="center" vertical="center"/>
      <protection hidden="1"/>
    </xf>
    <xf numFmtId="176" fontId="84" fillId="0" borderId="47" xfId="2" applyFont="1" applyBorder="1" applyProtection="1">
      <alignment vertical="center"/>
      <protection hidden="1"/>
    </xf>
    <xf numFmtId="178" fontId="84" fillId="0" borderId="48" xfId="0" applyNumberFormat="1" applyFont="1" applyBorder="1" applyProtection="1">
      <alignment vertical="center"/>
      <protection hidden="1"/>
    </xf>
    <xf numFmtId="176" fontId="84" fillId="0" borderId="37" xfId="2" applyFont="1" applyBorder="1" applyProtection="1">
      <alignment vertical="center"/>
      <protection hidden="1"/>
    </xf>
    <xf numFmtId="176" fontId="84" fillId="0" borderId="54" xfId="2" applyFont="1" applyBorder="1" applyProtection="1">
      <alignment vertical="center"/>
      <protection hidden="1"/>
    </xf>
    <xf numFmtId="178" fontId="84" fillId="0" borderId="55" xfId="0" applyNumberFormat="1" applyFont="1" applyBorder="1" applyProtection="1">
      <alignment vertical="center"/>
      <protection hidden="1"/>
    </xf>
    <xf numFmtId="178" fontId="84" fillId="0" borderId="54" xfId="2" applyNumberFormat="1" applyFont="1" applyBorder="1" applyProtection="1">
      <alignment vertical="center"/>
      <protection hidden="1"/>
    </xf>
    <xf numFmtId="178" fontId="53" fillId="0" borderId="54" xfId="2" applyNumberFormat="1" applyFont="1" applyBorder="1" applyAlignment="1" applyProtection="1">
      <alignment horizontal="center" vertical="center"/>
      <protection hidden="1"/>
    </xf>
    <xf numFmtId="0" fontId="84" fillId="0" borderId="54" xfId="2" applyNumberFormat="1" applyFont="1" applyBorder="1" applyProtection="1">
      <alignment vertical="center"/>
      <protection hidden="1"/>
    </xf>
    <xf numFmtId="178" fontId="84" fillId="0" borderId="54" xfId="2" applyNumberFormat="1" applyFont="1" applyBorder="1" applyAlignment="1" applyProtection="1">
      <alignment horizontal="center" vertical="center"/>
      <protection hidden="1"/>
    </xf>
    <xf numFmtId="176" fontId="84" fillId="0" borderId="41" xfId="2" applyFont="1" applyBorder="1" applyProtection="1">
      <alignment vertical="center"/>
      <protection hidden="1"/>
    </xf>
    <xf numFmtId="178" fontId="84" fillId="0" borderId="56" xfId="0" applyNumberFormat="1" applyFont="1" applyBorder="1" applyProtection="1">
      <alignment vertical="center"/>
      <protection hidden="1"/>
    </xf>
    <xf numFmtId="0" fontId="91" fillId="0" borderId="0" xfId="0" applyFont="1">
      <alignment vertical="center"/>
    </xf>
    <xf numFmtId="0" fontId="92" fillId="0" borderId="0" xfId="0" applyFont="1">
      <alignment vertical="center"/>
    </xf>
    <xf numFmtId="0" fontId="53" fillId="0" borderId="0" xfId="0" applyFont="1" applyAlignment="1">
      <alignment horizontal="right" vertical="center"/>
    </xf>
    <xf numFmtId="0" fontId="93" fillId="0" borderId="0" xfId="0" applyFont="1" applyAlignment="1">
      <alignment horizontal="center" vertical="center"/>
    </xf>
    <xf numFmtId="0" fontId="49" fillId="0" borderId="37" xfId="0" applyFont="1" applyBorder="1" applyAlignment="1">
      <alignment horizontal="center" vertical="center"/>
    </xf>
    <xf numFmtId="0" fontId="53" fillId="0" borderId="57" xfId="0" applyFont="1" applyBorder="1" applyAlignment="1">
      <alignment horizontal="center" vertical="center"/>
    </xf>
    <xf numFmtId="0" fontId="53" fillId="0" borderId="58" xfId="0" applyFont="1" applyBorder="1" applyAlignment="1">
      <alignment horizontal="center" vertical="center"/>
    </xf>
    <xf numFmtId="0" fontId="49" fillId="0" borderId="54" xfId="0" applyFont="1" applyBorder="1" applyAlignment="1">
      <alignment horizontal="center" vertical="center"/>
    </xf>
    <xf numFmtId="0" fontId="49" fillId="0" borderId="55" xfId="0" applyFont="1" applyBorder="1" applyAlignment="1">
      <alignment horizontal="center" vertical="center"/>
    </xf>
    <xf numFmtId="0" fontId="53" fillId="0" borderId="59" xfId="0" applyFont="1" applyBorder="1" applyAlignment="1">
      <alignment horizontal="center" vertical="center"/>
    </xf>
    <xf numFmtId="10" fontId="93" fillId="0" borderId="60" xfId="0" applyNumberFormat="1" applyFont="1" applyBorder="1">
      <alignment vertical="center"/>
    </xf>
    <xf numFmtId="10" fontId="93" fillId="0" borderId="61" xfId="0" applyNumberFormat="1" applyFont="1" applyBorder="1">
      <alignment vertical="center"/>
    </xf>
    <xf numFmtId="0" fontId="53" fillId="0" borderId="62" xfId="0" applyFont="1" applyBorder="1">
      <alignment vertical="center"/>
    </xf>
    <xf numFmtId="0" fontId="53" fillId="0" borderId="53" xfId="0" applyFont="1" applyBorder="1">
      <alignment vertical="center"/>
    </xf>
    <xf numFmtId="176" fontId="49" fillId="0" borderId="53" xfId="2" applyFont="1" applyBorder="1" applyProtection="1">
      <alignment vertical="center"/>
    </xf>
    <xf numFmtId="0" fontId="49" fillId="0" borderId="53" xfId="0" applyFont="1" applyBorder="1">
      <alignment vertical="center"/>
    </xf>
    <xf numFmtId="176" fontId="93" fillId="0" borderId="53" xfId="2" applyFont="1" applyBorder="1" applyProtection="1">
      <alignment vertical="center"/>
    </xf>
    <xf numFmtId="0" fontId="53" fillId="0" borderId="63" xfId="0" applyFont="1" applyBorder="1">
      <alignment vertical="center"/>
    </xf>
    <xf numFmtId="0" fontId="53" fillId="0" borderId="64" xfId="0" applyFont="1" applyBorder="1" applyAlignment="1">
      <alignment horizontal="center" vertical="center"/>
    </xf>
    <xf numFmtId="176" fontId="93" fillId="0" borderId="65" xfId="2" applyFont="1" applyBorder="1" applyProtection="1">
      <alignment vertical="center"/>
    </xf>
    <xf numFmtId="176" fontId="93" fillId="0" borderId="66" xfId="2" applyFont="1" applyBorder="1" applyProtection="1">
      <alignment vertical="center"/>
    </xf>
    <xf numFmtId="0" fontId="53" fillId="0" borderId="67" xfId="0" applyFont="1" applyBorder="1">
      <alignment vertical="center"/>
    </xf>
    <xf numFmtId="0" fontId="53" fillId="0" borderId="68" xfId="0" applyFont="1" applyBorder="1">
      <alignment vertical="center"/>
    </xf>
    <xf numFmtId="176" fontId="49" fillId="0" borderId="68" xfId="2" applyFont="1" applyBorder="1" applyProtection="1">
      <alignment vertical="center"/>
    </xf>
    <xf numFmtId="0" fontId="49" fillId="0" borderId="68" xfId="0" applyFont="1" applyBorder="1">
      <alignment vertical="center"/>
    </xf>
    <xf numFmtId="176" fontId="93" fillId="0" borderId="68" xfId="2" applyFont="1" applyBorder="1" applyProtection="1">
      <alignment vertical="center"/>
    </xf>
    <xf numFmtId="0" fontId="53" fillId="0" borderId="69" xfId="0" applyFont="1" applyBorder="1">
      <alignment vertical="center"/>
    </xf>
    <xf numFmtId="0" fontId="53" fillId="0" borderId="70" xfId="0" applyFont="1" applyBorder="1" applyAlignment="1">
      <alignment horizontal="center" vertical="center"/>
    </xf>
    <xf numFmtId="176" fontId="93" fillId="0" borderId="71" xfId="2" applyFont="1" applyBorder="1" applyProtection="1">
      <alignment vertical="center"/>
    </xf>
    <xf numFmtId="176" fontId="93" fillId="0" borderId="72" xfId="2" applyFont="1" applyBorder="1" applyProtection="1">
      <alignment vertical="center"/>
    </xf>
    <xf numFmtId="0" fontId="53" fillId="0" borderId="73" xfId="0" applyFont="1" applyBorder="1">
      <alignment vertical="center"/>
    </xf>
    <xf numFmtId="0" fontId="53" fillId="0" borderId="74" xfId="0" applyFont="1" applyBorder="1">
      <alignment vertical="center"/>
    </xf>
    <xf numFmtId="176" fontId="49" fillId="0" borderId="74" xfId="2" applyFont="1" applyBorder="1" applyProtection="1">
      <alignment vertical="center"/>
    </xf>
    <xf numFmtId="0" fontId="49" fillId="0" borderId="74" xfId="0" applyFont="1" applyBorder="1">
      <alignment vertical="center"/>
    </xf>
    <xf numFmtId="0" fontId="49" fillId="0" borderId="75" xfId="0" applyFont="1" applyBorder="1">
      <alignment vertical="center"/>
    </xf>
    <xf numFmtId="0" fontId="53" fillId="0" borderId="76" xfId="0" applyFont="1" applyBorder="1" applyAlignment="1">
      <alignment horizontal="center" vertical="center"/>
    </xf>
    <xf numFmtId="176" fontId="93" fillId="0" borderId="77" xfId="2" applyFont="1" applyBorder="1" applyProtection="1">
      <alignment vertical="center"/>
    </xf>
    <xf numFmtId="176" fontId="93" fillId="0" borderId="78" xfId="2" applyFont="1" applyBorder="1" applyProtection="1">
      <alignment vertical="center"/>
    </xf>
    <xf numFmtId="176" fontId="93" fillId="0" borderId="47" xfId="2" applyFont="1" applyBorder="1" applyProtection="1">
      <alignment vertical="center"/>
    </xf>
    <xf numFmtId="0" fontId="20" fillId="0" borderId="0" xfId="0" applyFont="1" applyAlignment="1">
      <alignment horizontal="right" vertical="center"/>
    </xf>
    <xf numFmtId="176" fontId="49" fillId="0" borderId="0" xfId="2" applyFont="1" applyBorder="1" applyProtection="1">
      <alignment vertical="center"/>
    </xf>
    <xf numFmtId="176" fontId="53" fillId="0" borderId="0" xfId="2" applyFont="1" applyBorder="1" applyProtection="1">
      <alignment vertical="center"/>
    </xf>
    <xf numFmtId="176" fontId="93" fillId="0" borderId="0" xfId="2" applyFont="1" applyBorder="1" applyProtection="1">
      <alignment vertical="center"/>
    </xf>
    <xf numFmtId="176" fontId="53" fillId="0" borderId="0" xfId="2" applyFont="1" applyBorder="1" applyAlignment="1" applyProtection="1">
      <alignment horizontal="left" vertical="center" indent="2"/>
    </xf>
    <xf numFmtId="176" fontId="49" fillId="0" borderId="0" xfId="2" applyFont="1" applyBorder="1" applyAlignment="1" applyProtection="1">
      <alignment horizontal="left" vertical="center" indent="2"/>
    </xf>
    <xf numFmtId="0" fontId="89" fillId="0" borderId="0" xfId="0" applyFont="1" applyAlignment="1">
      <alignment horizontal="left" vertical="center" indent="2"/>
    </xf>
    <xf numFmtId="176" fontId="95" fillId="0" borderId="0" xfId="2" applyFont="1" applyBorder="1" applyAlignment="1" applyProtection="1">
      <alignment horizontal="left" vertical="center" indent="2"/>
    </xf>
    <xf numFmtId="176" fontId="93" fillId="0" borderId="0" xfId="2" applyFont="1" applyBorder="1" applyAlignment="1" applyProtection="1">
      <alignment horizontal="center" vertical="center"/>
    </xf>
    <xf numFmtId="179" fontId="84" fillId="0" borderId="0" xfId="0" applyNumberFormat="1" applyFont="1" applyProtection="1">
      <alignment vertical="center"/>
      <protection hidden="1"/>
    </xf>
    <xf numFmtId="180" fontId="53" fillId="2" borderId="46" xfId="2" applyNumberFormat="1" applyFont="1" applyFill="1" applyBorder="1" applyProtection="1">
      <alignment vertical="center"/>
      <protection hidden="1"/>
    </xf>
    <xf numFmtId="180" fontId="84" fillId="2" borderId="47" xfId="2" applyNumberFormat="1" applyFont="1" applyFill="1" applyBorder="1" applyProtection="1">
      <alignment vertical="center"/>
      <protection hidden="1"/>
    </xf>
    <xf numFmtId="180" fontId="84" fillId="2" borderId="47" xfId="0" applyNumberFormat="1" applyFont="1" applyFill="1" applyBorder="1" applyProtection="1">
      <alignment vertical="center"/>
      <protection hidden="1"/>
    </xf>
    <xf numFmtId="180" fontId="84" fillId="2" borderId="48" xfId="2" applyNumberFormat="1" applyFont="1" applyFill="1" applyBorder="1" applyProtection="1">
      <alignment vertical="center"/>
      <protection hidden="1"/>
    </xf>
    <xf numFmtId="180" fontId="84" fillId="2" borderId="51" xfId="2" applyNumberFormat="1" applyFont="1" applyFill="1" applyBorder="1" applyProtection="1">
      <alignment vertical="center"/>
      <protection hidden="1"/>
    </xf>
    <xf numFmtId="180" fontId="84" fillId="2" borderId="0" xfId="2" applyNumberFormat="1" applyFont="1" applyFill="1" applyBorder="1" applyProtection="1">
      <alignment vertical="center"/>
      <protection hidden="1"/>
    </xf>
    <xf numFmtId="180" fontId="84" fillId="2" borderId="52" xfId="2" applyNumberFormat="1" applyFont="1" applyFill="1" applyBorder="1" applyProtection="1">
      <alignment vertical="center"/>
      <protection hidden="1"/>
    </xf>
    <xf numFmtId="180" fontId="84" fillId="2" borderId="0" xfId="1" applyNumberFormat="1" applyFont="1" applyFill="1" applyBorder="1" applyProtection="1">
      <alignment vertical="center"/>
      <protection hidden="1"/>
    </xf>
    <xf numFmtId="180" fontId="84" fillId="2" borderId="0" xfId="0" applyNumberFormat="1" applyFont="1" applyFill="1" applyProtection="1">
      <alignment vertical="center"/>
      <protection hidden="1"/>
    </xf>
    <xf numFmtId="180" fontId="84" fillId="2" borderId="52" xfId="0" applyNumberFormat="1" applyFont="1" applyFill="1" applyBorder="1" applyProtection="1">
      <alignment vertical="center"/>
      <protection hidden="1"/>
    </xf>
    <xf numFmtId="180" fontId="85" fillId="2" borderId="0" xfId="0" applyNumberFormat="1" applyFont="1" applyFill="1" applyProtection="1">
      <alignment vertical="center"/>
      <protection hidden="1"/>
    </xf>
    <xf numFmtId="180" fontId="86" fillId="2" borderId="0" xfId="0" applyNumberFormat="1" applyFont="1" applyFill="1" applyProtection="1">
      <alignment vertical="center"/>
      <protection hidden="1"/>
    </xf>
    <xf numFmtId="180" fontId="84" fillId="2" borderId="51" xfId="2" applyNumberFormat="1" applyFont="1" applyFill="1" applyBorder="1" applyAlignment="1" applyProtection="1">
      <alignment horizontal="right" vertical="center"/>
      <protection hidden="1"/>
    </xf>
    <xf numFmtId="180" fontId="84" fillId="2" borderId="0" xfId="2" applyNumberFormat="1" applyFont="1" applyFill="1" applyBorder="1" applyAlignment="1" applyProtection="1">
      <alignment horizontal="center" vertical="center"/>
      <protection hidden="1"/>
    </xf>
    <xf numFmtId="180" fontId="84" fillId="2" borderId="42" xfId="2" applyNumberFormat="1" applyFont="1" applyFill="1" applyBorder="1" applyProtection="1">
      <alignment vertical="center"/>
      <protection hidden="1"/>
    </xf>
    <xf numFmtId="180" fontId="84" fillId="2" borderId="41" xfId="0" applyNumberFormat="1" applyFont="1" applyFill="1" applyBorder="1" applyProtection="1">
      <alignment vertical="center"/>
      <protection hidden="1"/>
    </xf>
    <xf numFmtId="180" fontId="84" fillId="2" borderId="41" xfId="2" applyNumberFormat="1" applyFont="1" applyFill="1" applyBorder="1" applyProtection="1">
      <alignment vertical="center"/>
      <protection hidden="1"/>
    </xf>
    <xf numFmtId="180" fontId="84" fillId="2" borderId="56" xfId="0" applyNumberFormat="1" applyFont="1" applyFill="1" applyBorder="1" applyProtection="1">
      <alignment vertical="center"/>
      <protection hidden="1"/>
    </xf>
    <xf numFmtId="0" fontId="10" fillId="7" borderId="0" xfId="0" applyFont="1" applyFill="1" applyAlignment="1" applyProtection="1">
      <alignment horizontal="center" vertical="center"/>
      <protection hidden="1"/>
    </xf>
    <xf numFmtId="176" fontId="39" fillId="9" borderId="20" xfId="0" applyNumberFormat="1" applyFont="1" applyFill="1" applyBorder="1" applyAlignment="1" applyProtection="1">
      <alignment horizontal="right"/>
      <protection hidden="1"/>
    </xf>
    <xf numFmtId="176" fontId="40" fillId="9" borderId="22" xfId="0" applyNumberFormat="1" applyFont="1" applyFill="1" applyBorder="1" applyAlignment="1" applyProtection="1">
      <alignment horizontal="right"/>
      <protection hidden="1"/>
    </xf>
    <xf numFmtId="0" fontId="10" fillId="3" borderId="0" xfId="0" applyFont="1" applyFill="1" applyAlignment="1" applyProtection="1">
      <alignment horizontal="center" vertical="center"/>
      <protection hidden="1"/>
    </xf>
    <xf numFmtId="0" fontId="12" fillId="2" borderId="0" xfId="0" applyFont="1" applyFill="1" applyAlignment="1" applyProtection="1">
      <alignment horizontal="center" vertical="center"/>
      <protection hidden="1"/>
    </xf>
    <xf numFmtId="0" fontId="29" fillId="2" borderId="0" xfId="0" applyFont="1" applyFill="1" applyAlignment="1" applyProtection="1">
      <alignment horizontal="left" vertical="center"/>
      <protection hidden="1"/>
    </xf>
    <xf numFmtId="0" fontId="32" fillId="2" borderId="12" xfId="0" applyFont="1" applyFill="1" applyBorder="1" applyAlignment="1" applyProtection="1">
      <alignment horizontal="left" vertical="top" wrapText="1" indent="15"/>
      <protection hidden="1"/>
    </xf>
    <xf numFmtId="0" fontId="34" fillId="2" borderId="0" xfId="0" applyFont="1" applyFill="1" applyAlignment="1" applyProtection="1">
      <alignment horizontal="center" vertical="center" textRotation="255" wrapText="1"/>
      <protection hidden="1"/>
    </xf>
    <xf numFmtId="0" fontId="55" fillId="14" borderId="36" xfId="0" applyFont="1" applyFill="1" applyBorder="1" applyAlignment="1">
      <alignment horizontal="center" vertical="center"/>
    </xf>
    <xf numFmtId="0" fontId="56" fillId="14" borderId="36" xfId="0" applyFont="1" applyFill="1" applyBorder="1" applyAlignment="1">
      <alignment horizontal="center" vertical="center"/>
    </xf>
    <xf numFmtId="0" fontId="56" fillId="2" borderId="37" xfId="0" applyFont="1" applyFill="1" applyBorder="1" applyAlignment="1">
      <alignment horizontal="center" vertical="center" wrapText="1"/>
    </xf>
    <xf numFmtId="0" fontId="56" fillId="2" borderId="36" xfId="0" applyFont="1" applyFill="1" applyBorder="1" applyAlignment="1">
      <alignment horizontal="center" vertical="center"/>
    </xf>
    <xf numFmtId="0" fontId="56" fillId="2" borderId="36" xfId="0" applyFont="1" applyFill="1" applyBorder="1" applyAlignment="1">
      <alignment horizontal="center" vertical="center" wrapText="1"/>
    </xf>
    <xf numFmtId="0" fontId="56" fillId="0" borderId="36" xfId="0" applyFont="1" applyBorder="1" applyAlignment="1">
      <alignment horizontal="center" vertical="center"/>
    </xf>
    <xf numFmtId="0" fontId="55" fillId="0" borderId="36" xfId="0" applyFont="1" applyBorder="1" applyAlignment="1">
      <alignment horizontal="center" vertical="center" wrapText="1"/>
    </xf>
    <xf numFmtId="0" fontId="55" fillId="0" borderId="36" xfId="0" applyFont="1" applyBorder="1" applyAlignment="1">
      <alignment horizontal="center" vertical="center"/>
    </xf>
    <xf numFmtId="0" fontId="55" fillId="0" borderId="0" xfId="0" applyFont="1" applyAlignment="1">
      <alignment horizontal="center" vertical="center"/>
    </xf>
    <xf numFmtId="0" fontId="55" fillId="16" borderId="36" xfId="0" applyFont="1" applyFill="1" applyBorder="1" applyAlignment="1">
      <alignment horizontal="center" vertical="center"/>
    </xf>
    <xf numFmtId="0" fontId="56" fillId="16" borderId="36" xfId="0" applyFont="1" applyFill="1" applyBorder="1" applyAlignment="1">
      <alignment horizontal="center" vertical="center"/>
    </xf>
    <xf numFmtId="0" fontId="56" fillId="0" borderId="36" xfId="0" applyFont="1" applyBorder="1" applyAlignment="1">
      <alignment horizontal="center" vertical="center" wrapText="1"/>
    </xf>
    <xf numFmtId="0" fontId="53" fillId="0" borderId="36" xfId="0" applyFont="1" applyBorder="1" applyAlignment="1" applyProtection="1">
      <alignment horizontal="center" vertical="center"/>
      <protection hidden="1"/>
    </xf>
    <xf numFmtId="0" fontId="71" fillId="0" borderId="0" xfId="0" applyFont="1" applyAlignment="1" applyProtection="1">
      <alignment horizontal="center" vertical="center"/>
      <protection hidden="1"/>
    </xf>
    <xf numFmtId="0" fontId="53" fillId="22" borderId="43" xfId="0" applyFont="1" applyFill="1" applyBorder="1" applyAlignment="1" applyProtection="1">
      <alignment horizontal="center" vertical="center"/>
      <protection hidden="1"/>
    </xf>
    <xf numFmtId="0" fontId="49" fillId="0" borderId="36" xfId="0" applyFont="1" applyBorder="1" applyAlignment="1" applyProtection="1">
      <alignment horizontal="center" vertical="center"/>
      <protection hidden="1"/>
    </xf>
    <xf numFmtId="0" fontId="49" fillId="0" borderId="44" xfId="0" applyFont="1" applyBorder="1" applyAlignment="1" applyProtection="1">
      <alignment horizontal="center" vertical="center"/>
      <protection hidden="1"/>
    </xf>
    <xf numFmtId="0" fontId="53" fillId="0" borderId="44" xfId="0" applyFont="1" applyBorder="1" applyAlignment="1" applyProtection="1">
      <alignment horizontal="center" vertical="center"/>
      <protection hidden="1"/>
    </xf>
    <xf numFmtId="0" fontId="76" fillId="0" borderId="0" xfId="0" applyFont="1" applyAlignment="1" applyProtection="1">
      <alignment horizontal="center" vertical="center"/>
      <protection hidden="1"/>
    </xf>
    <xf numFmtId="0" fontId="77" fillId="0" borderId="0" xfId="0" applyFont="1" applyAlignment="1" applyProtection="1">
      <alignment horizontal="center" vertical="center"/>
      <protection hidden="1"/>
    </xf>
    <xf numFmtId="0" fontId="81" fillId="0" borderId="0" xfId="0" applyFont="1" applyAlignment="1" applyProtection="1">
      <alignment horizontal="center" vertical="center"/>
      <protection hidden="1"/>
    </xf>
    <xf numFmtId="0" fontId="53" fillId="22" borderId="36" xfId="0" applyFont="1" applyFill="1" applyBorder="1" applyAlignment="1" applyProtection="1">
      <alignment horizontal="center" vertical="center" wrapText="1"/>
      <protection hidden="1"/>
    </xf>
    <xf numFmtId="0" fontId="53" fillId="0" borderId="36" xfId="0" applyFont="1" applyBorder="1" applyAlignment="1" applyProtection="1">
      <alignment horizontal="center" vertical="center" wrapText="1"/>
      <protection hidden="1"/>
    </xf>
    <xf numFmtId="0" fontId="98" fillId="10" borderId="0" xfId="0" applyFont="1" applyFill="1" applyProtection="1">
      <alignment vertical="center"/>
      <protection hidden="1"/>
    </xf>
    <xf numFmtId="176" fontId="98" fillId="10" borderId="0" xfId="2" applyFont="1" applyFill="1" applyBorder="1" applyAlignment="1" applyProtection="1">
      <alignment horizontal="center" vertical="center"/>
      <protection hidden="1"/>
    </xf>
    <xf numFmtId="176" fontId="98" fillId="2" borderId="0" xfId="2" applyFont="1" applyFill="1" applyBorder="1" applyProtection="1">
      <alignment vertical="center"/>
      <protection hidden="1"/>
    </xf>
    <xf numFmtId="176" fontId="98" fillId="10" borderId="0" xfId="2" applyFont="1" applyFill="1" applyBorder="1" applyProtection="1">
      <alignment vertical="center"/>
      <protection hidden="1"/>
    </xf>
  </cellXfs>
  <cellStyles count="3">
    <cellStyle name="パーセント" xfId="1" builtinId="5"/>
    <cellStyle name="説明文" xfId="2" builtinId="53" customBuiltin="1"/>
    <cellStyle name="標準" xfId="0" builtinId="0"/>
  </cellStyles>
  <dxfs count="2">
    <dxf>
      <font>
        <color rgb="FF000000"/>
        <name val="游ゴシック"/>
        <family val="2"/>
      </font>
      <fill>
        <patternFill>
          <bgColor rgb="FFBFBFBF"/>
        </patternFill>
      </fill>
    </dxf>
    <dxf>
      <font>
        <color rgb="FF000000"/>
        <name val="游ゴシック"/>
        <family val="2"/>
      </font>
      <numFmt numFmtId="0" formatCode="General"/>
      <fill>
        <patternFill>
          <bgColor rgb="FFD9D9D9"/>
        </patternFill>
      </fill>
    </dxf>
  </dxfs>
  <tableStyles count="0" defaultTableStyle="TableStyleMedium2" defaultPivotStyle="PivotStyleLight16"/>
  <colors>
    <indexedColors>
      <rgbColor rgb="FF000000"/>
      <rgbColor rgb="FFFFFFFF"/>
      <rgbColor rgb="FFFF0000"/>
      <rgbColor rgb="FF00FF00"/>
      <rgbColor rgb="FF0000FF"/>
      <rgbColor rgb="FFFDEDDA"/>
      <rgbColor rgb="FFFF00FF"/>
      <rgbColor rgb="FF00FFFF"/>
      <rgbColor rgb="FF800000"/>
      <rgbColor rgb="FF008000"/>
      <rgbColor rgb="FF000080"/>
      <rgbColor rgb="FF7A620E"/>
      <rgbColor rgb="FF800080"/>
      <rgbColor rgb="FF536142"/>
      <rgbColor rgb="FFBFBFBF"/>
      <rgbColor rgb="FF7D9263"/>
      <rgbColor rgb="FFC9D3BE"/>
      <rgbColor rgb="FF7C354D"/>
      <rgbColor rgb="FFFAF2D4"/>
      <rgbColor rgb="FFE6ECF3"/>
      <rgbColor rgb="FF660066"/>
      <rgbColor rgb="FFECD3DC"/>
      <rgbColor rgb="FF0070C0"/>
      <rgbColor rgb="FFD7CEE6"/>
      <rgbColor rgb="FF000080"/>
      <rgbColor rgb="FFFF00FF"/>
      <rgbColor rgb="FFD9D9D9"/>
      <rgbColor rgb="FF00FFFF"/>
      <rgbColor rgb="FF800080"/>
      <rgbColor rgb="FF800000"/>
      <rgbColor rgb="FF008080"/>
      <rgbColor rgb="FF0000FF"/>
      <rgbColor rgb="FF00CCFF"/>
      <rgbColor rgb="FFF8F8F8"/>
      <rgbColor rgb="FFDBE1D3"/>
      <rgbColor rgb="FFFDF69C"/>
      <rgbColor rgb="FFCCD8E7"/>
      <rgbColor rgb="FFE3BECA"/>
      <rgbColor rgb="FFC4B6D9"/>
      <rgbColor rgb="FFFADBB5"/>
      <rgbColor rgb="FF3366FF"/>
      <rgbColor rgb="FFF6E9ED"/>
      <rgbColor rgb="FFEBE7F2"/>
      <rgbColor rgb="FFF5E4A9"/>
      <rgbColor rgb="FFB79315"/>
      <rgbColor rgb="FFDD7E0E"/>
      <rgbColor rgb="FF4E75A3"/>
      <rgbColor rgb="FFA5B592"/>
      <rgbColor rgb="FF003366"/>
      <rgbColor rgb="FF7E8F47"/>
      <rgbColor rgb="FF003300"/>
      <rgbColor rgb="FF222713"/>
      <rgbColor rgb="FF993300"/>
      <rgbColor rgb="FFB55475"/>
      <rgbColor rgb="FF344E6D"/>
      <rgbColor rgb="FF444D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34200</xdr:colOff>
      <xdr:row>16</xdr:row>
      <xdr:rowOff>191160</xdr:rowOff>
    </xdr:from>
    <xdr:to>
      <xdr:col>10</xdr:col>
      <xdr:colOff>331200</xdr:colOff>
      <xdr:row>46</xdr:row>
      <xdr:rowOff>57960</xdr:rowOff>
    </xdr:to>
    <xdr:pic>
      <xdr:nvPicPr>
        <xdr:cNvPr id="2" name="図 53">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834120" y="4172400"/>
          <a:ext cx="7498080" cy="7029720"/>
        </a:xfrm>
        <a:prstGeom prst="rect">
          <a:avLst/>
        </a:prstGeom>
        <a:ln>
          <a:noFill/>
        </a:ln>
      </xdr:spPr>
    </xdr:pic>
    <xdr:clientData/>
  </xdr:twoCellAnchor>
  <xdr:twoCellAnchor editAs="oneCell">
    <xdr:from>
      <xdr:col>0</xdr:col>
      <xdr:colOff>560160</xdr:colOff>
      <xdr:row>51</xdr:row>
      <xdr:rowOff>180000</xdr:rowOff>
    </xdr:from>
    <xdr:to>
      <xdr:col>11</xdr:col>
      <xdr:colOff>540000</xdr:colOff>
      <xdr:row>77</xdr:row>
      <xdr:rowOff>212760</xdr:rowOff>
    </xdr:to>
    <xdr:pic>
      <xdr:nvPicPr>
        <xdr:cNvPr id="3" name="図 57">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a:stretch/>
      </xdr:blipFill>
      <xdr:spPr>
        <a:xfrm>
          <a:off x="560160" y="12600360"/>
          <a:ext cx="8780760" cy="6224040"/>
        </a:xfrm>
        <a:prstGeom prst="rect">
          <a:avLst/>
        </a:prstGeom>
        <a:ln>
          <a:noFill/>
        </a:ln>
      </xdr:spPr>
    </xdr:pic>
    <xdr:clientData/>
  </xdr:twoCellAnchor>
  <xdr:twoCellAnchor editAs="oneCell">
    <xdr:from>
      <xdr:col>1</xdr:col>
      <xdr:colOff>34200</xdr:colOff>
      <xdr:row>84</xdr:row>
      <xdr:rowOff>213480</xdr:rowOff>
    </xdr:from>
    <xdr:to>
      <xdr:col>10</xdr:col>
      <xdr:colOff>2160</xdr:colOff>
      <xdr:row>109</xdr:row>
      <xdr:rowOff>47880</xdr:rowOff>
    </xdr:to>
    <xdr:pic>
      <xdr:nvPicPr>
        <xdr:cNvPr id="4" name="図 62">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a:stretch/>
      </xdr:blipFill>
      <xdr:spPr>
        <a:xfrm>
          <a:off x="834120" y="20577600"/>
          <a:ext cx="7169040" cy="5787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53640</xdr:colOff>
      <xdr:row>9</xdr:row>
      <xdr:rowOff>127080</xdr:rowOff>
    </xdr:from>
    <xdr:to>
      <xdr:col>5</xdr:col>
      <xdr:colOff>1666080</xdr:colOff>
      <xdr:row>12</xdr:row>
      <xdr:rowOff>360360</xdr:rowOff>
    </xdr:to>
    <xdr:sp macro="" textlink="">
      <xdr:nvSpPr>
        <xdr:cNvPr id="3" name="CustomShape 1">
          <a:extLst>
            <a:ext uri="{FF2B5EF4-FFF2-40B4-BE49-F238E27FC236}">
              <a16:creationId xmlns:a16="http://schemas.microsoft.com/office/drawing/2014/main" id="{00000000-0008-0000-0300-000003000000}"/>
            </a:ext>
          </a:extLst>
        </xdr:cNvPr>
        <xdr:cNvSpPr/>
      </xdr:nvSpPr>
      <xdr:spPr>
        <a:xfrm>
          <a:off x="6177960" y="3813120"/>
          <a:ext cx="3860280" cy="1547640"/>
        </a:xfrm>
        <a:prstGeom prst="roundRect">
          <a:avLst>
            <a:gd name="adj" fmla="val 4469"/>
          </a:avLst>
        </a:prstGeom>
        <a:solidFill>
          <a:srgbClr val="FFFFFF"/>
        </a:solidFill>
        <a:ln w="9360">
          <a:solidFill>
            <a:srgbClr val="0D0D0D"/>
          </a:solidFill>
          <a:round/>
        </a:ln>
      </xdr:spPr>
      <xdr:style>
        <a:lnRef idx="0">
          <a:scrgbClr r="0" g="0" b="0"/>
        </a:lnRef>
        <a:fillRef idx="0">
          <a:scrgbClr r="0" g="0" b="0"/>
        </a:fillRef>
        <a:effectRef idx="0">
          <a:scrgbClr r="0" g="0" b="0"/>
        </a:effectRef>
        <a:fontRef idx="minor"/>
      </xdr:style>
      <xdr:txBody>
        <a:bodyPr lIns="90000" tIns="45000" rIns="90000" bIns="45000" anchor="ctr"/>
        <a:lstStyle/>
        <a:p>
          <a:r>
            <a:rPr lang="en-US" sz="1200" b="0" strike="noStrike" spc="-1">
              <a:solidFill>
                <a:srgbClr val="000000"/>
              </a:solidFill>
              <a:uFill>
                <a:solidFill>
                  <a:srgbClr val="FFFFFF"/>
                </a:solidFill>
              </a:uFill>
              <a:latin typeface="Meiryo UI"/>
              <a:ea typeface="Meiryo UI"/>
            </a:rPr>
            <a:t>※</a:t>
          </a:r>
          <a:r>
            <a:rPr lang="en-US" sz="1200" b="0" u="sng" strike="noStrike" spc="-1">
              <a:solidFill>
                <a:srgbClr val="000000"/>
              </a:solidFill>
              <a:uFill>
                <a:solidFill>
                  <a:srgbClr val="FFFFFF"/>
                </a:solidFill>
              </a:uFill>
              <a:latin typeface="Meiryo UI"/>
              <a:ea typeface="Meiryo UI"/>
            </a:rPr>
            <a:t>非自発軽減制度</a:t>
          </a:r>
          <a:r>
            <a:rPr lang="en-US" sz="1200" b="0" strike="noStrike" spc="-1">
              <a:solidFill>
                <a:srgbClr val="000000"/>
              </a:solidFill>
              <a:uFill>
                <a:solidFill>
                  <a:srgbClr val="FFFFFF"/>
                </a:solidFill>
              </a:uFill>
              <a:latin typeface="Meiryo UI"/>
              <a:ea typeface="Meiryo UI"/>
            </a:rPr>
            <a:t>とは、</a:t>
          </a:r>
          <a:endParaRPr lang="en-US" sz="1200" b="0" strike="noStrike" spc="-1">
            <a:solidFill>
              <a:srgbClr val="000000"/>
            </a:solidFill>
            <a:uFill>
              <a:solidFill>
                <a:srgbClr val="FFFFFF"/>
              </a:solidFill>
            </a:uFill>
            <a:latin typeface="Times New Roman"/>
          </a:endParaRPr>
        </a:p>
        <a:p>
          <a:r>
            <a:rPr lang="en-US" sz="1200" b="0" strike="noStrike" spc="-1">
              <a:solidFill>
                <a:srgbClr val="000000"/>
              </a:solidFill>
              <a:uFill>
                <a:solidFill>
                  <a:srgbClr val="FFFFFF"/>
                </a:solidFill>
              </a:uFill>
              <a:latin typeface="Meiryo UI"/>
              <a:ea typeface="Meiryo UI"/>
            </a:rPr>
            <a:t>倒産や解雇などにより失業給付を受ける方が、離職日時点で65歳未満のとき、申請により、</a:t>
          </a:r>
          <a:endParaRPr lang="en-US" sz="1200" b="0" strike="noStrike" spc="-1">
            <a:solidFill>
              <a:srgbClr val="000000"/>
            </a:solidFill>
            <a:uFill>
              <a:solidFill>
                <a:srgbClr val="FFFFFF"/>
              </a:solidFill>
            </a:uFill>
            <a:latin typeface="Times New Roman"/>
          </a:endParaRPr>
        </a:p>
        <a:p>
          <a:r>
            <a:rPr lang="en-US" sz="1200" b="0" strike="noStrike" spc="-1">
              <a:solidFill>
                <a:srgbClr val="000000"/>
              </a:solidFill>
              <a:uFill>
                <a:solidFill>
                  <a:srgbClr val="FFFFFF"/>
                </a:solidFill>
              </a:uFill>
              <a:latin typeface="Meiryo UI"/>
              <a:ea typeface="Meiryo UI"/>
            </a:rPr>
            <a:t>前年中の給与所得を100分の30とみなして、保険料を計算することです。</a:t>
          </a:r>
          <a:endParaRPr lang="en-US" sz="1200" b="0" strike="noStrike" spc="-1">
            <a:solidFill>
              <a:srgbClr val="000000"/>
            </a:solidFill>
            <a:uFill>
              <a:solidFill>
                <a:srgbClr val="FFFFFF"/>
              </a:solidFill>
            </a:uFill>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84"/>
  <sheetViews>
    <sheetView tabSelected="1" zoomScale="70" zoomScaleNormal="70" zoomScalePageLayoutView="60" workbookViewId="0">
      <selection activeCell="C29" sqref="C29"/>
    </sheetView>
  </sheetViews>
  <sheetFormatPr defaultRowHeight="18.600000000000001" x14ac:dyDescent="0.45"/>
  <cols>
    <col min="1" max="1" width="5.19921875" style="2"/>
    <col min="2" max="2" width="15.69921875" style="2"/>
    <col min="3" max="9" width="18.69921875" style="2"/>
    <col min="10" max="10" width="15.69921875" style="2"/>
    <col min="11" max="13" width="3.8984375" style="2"/>
    <col min="14" max="1025" width="11.5" style="2"/>
  </cols>
  <sheetData>
    <row r="1" spans="1:1024" ht="24.75" customHeight="1" x14ac:dyDescent="0.45">
      <c r="A1" s="3" t="str">
        <f>'資料(非表示)'!A3&amp;'資料(非表示)'!B3&amp;'資料(非表示)'!C3</f>
        <v>令和8年度分</v>
      </c>
      <c r="B1" s="4"/>
      <c r="C1" s="4"/>
      <c r="D1" s="4"/>
      <c r="E1" s="4"/>
      <c r="F1" s="4"/>
      <c r="G1" s="4"/>
      <c r="H1" s="4"/>
      <c r="I1" s="4"/>
      <c r="J1" s="4"/>
      <c r="K1" s="4"/>
      <c r="L1" s="4"/>
      <c r="M1" s="4"/>
      <c r="N1" s="4"/>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54.75" customHeight="1" x14ac:dyDescent="0.45">
      <c r="A2" s="5" t="s">
        <v>0</v>
      </c>
      <c r="B2" s="6"/>
      <c r="C2" s="6"/>
      <c r="D2" s="6"/>
      <c r="E2" s="6"/>
      <c r="F2" s="6"/>
      <c r="G2" s="6"/>
      <c r="H2" s="6"/>
      <c r="I2" s="6"/>
      <c r="J2" s="6"/>
      <c r="K2" s="7"/>
      <c r="L2" s="7"/>
      <c r="M2" s="7"/>
      <c r="N2" s="4"/>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24.75" customHeight="1" x14ac:dyDescent="0.45">
      <c r="A3" s="8"/>
      <c r="B3" s="9"/>
      <c r="C3" s="9"/>
      <c r="D3" s="9"/>
      <c r="E3" s="9"/>
      <c r="F3" s="9"/>
      <c r="G3" s="9"/>
      <c r="H3" s="9"/>
      <c r="I3" s="9"/>
      <c r="J3" s="9"/>
      <c r="K3" s="4"/>
      <c r="L3" s="4"/>
      <c r="M3" s="4"/>
      <c r="N3" s="4"/>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s="12" customFormat="1" ht="24.75" customHeight="1" x14ac:dyDescent="0.45">
      <c r="A4" s="10" t="s">
        <v>1</v>
      </c>
      <c r="B4" s="10"/>
      <c r="C4" s="10"/>
      <c r="D4" s="10"/>
      <c r="E4" s="10"/>
      <c r="F4" s="10"/>
      <c r="G4" s="10"/>
      <c r="H4" s="10"/>
      <c r="I4" s="10"/>
      <c r="J4" s="11"/>
      <c r="K4" s="10"/>
      <c r="L4" s="10"/>
      <c r="M4" s="10"/>
      <c r="N4" s="10"/>
    </row>
    <row r="5" spans="1:1024" s="12" customFormat="1" ht="24.75" customHeight="1" x14ac:dyDescent="0.45">
      <c r="A5" s="10"/>
      <c r="B5" s="10" t="s">
        <v>2</v>
      </c>
      <c r="C5" s="10"/>
      <c r="D5" s="10"/>
      <c r="E5" s="10"/>
      <c r="F5" s="10"/>
      <c r="G5" s="10"/>
      <c r="H5" s="10"/>
      <c r="I5" s="10"/>
      <c r="J5" s="11"/>
      <c r="K5" s="10"/>
      <c r="L5" s="10"/>
      <c r="M5" s="10"/>
      <c r="N5" s="10"/>
    </row>
    <row r="6" spans="1:1024" ht="24.75" customHeight="1" x14ac:dyDescent="0.45">
      <c r="A6" s="10"/>
      <c r="B6" s="13" t="s">
        <v>3</v>
      </c>
      <c r="C6" s="10"/>
      <c r="D6" s="10"/>
      <c r="E6" s="10"/>
      <c r="F6" s="10"/>
      <c r="G6" s="10"/>
      <c r="H6" s="10"/>
      <c r="I6" s="10"/>
      <c r="J6" s="11"/>
      <c r="K6" s="10"/>
      <c r="L6" s="10"/>
      <c r="M6" s="10"/>
      <c r="N6" s="10"/>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24.75" customHeight="1" x14ac:dyDescent="0.45">
      <c r="A7" s="10"/>
      <c r="B7" s="10"/>
      <c r="C7" s="10"/>
      <c r="D7" s="10"/>
      <c r="E7" s="10"/>
      <c r="F7" s="10"/>
      <c r="G7" s="10"/>
      <c r="H7" s="10"/>
      <c r="I7" s="10"/>
      <c r="J7" s="11"/>
      <c r="K7" s="10"/>
      <c r="L7" s="10"/>
      <c r="M7" s="10"/>
      <c r="N7" s="10"/>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24.75" customHeight="1" x14ac:dyDescent="0.45">
      <c r="A8" s="10"/>
      <c r="B8" s="10" t="s">
        <v>4</v>
      </c>
      <c r="C8" s="10"/>
      <c r="D8" s="10"/>
      <c r="E8" s="10"/>
      <c r="F8" s="10"/>
      <c r="G8" s="10"/>
      <c r="H8" s="10"/>
      <c r="I8" s="10"/>
      <c r="J8" s="11"/>
      <c r="K8" s="10"/>
      <c r="L8" s="10"/>
      <c r="M8" s="10"/>
      <c r="N8" s="1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24.75" customHeight="1" x14ac:dyDescent="0.45">
      <c r="A9" s="10"/>
      <c r="B9" s="14" t="s">
        <v>5</v>
      </c>
      <c r="C9" s="10"/>
      <c r="D9" s="10"/>
      <c r="E9" s="10"/>
      <c r="F9" s="10"/>
      <c r="G9" s="10"/>
      <c r="H9" s="10"/>
      <c r="I9" s="10"/>
      <c r="J9" s="11"/>
      <c r="K9" s="10"/>
      <c r="L9" s="10"/>
      <c r="M9" s="10"/>
      <c r="N9" s="10"/>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24.75" customHeight="1" x14ac:dyDescent="0.45">
      <c r="A10" s="10"/>
      <c r="B10" s="14" t="s">
        <v>6</v>
      </c>
      <c r="C10" s="10"/>
      <c r="D10" s="10"/>
      <c r="E10" s="10"/>
      <c r="F10" s="10"/>
      <c r="G10" s="10"/>
      <c r="H10" s="10"/>
      <c r="I10" s="10"/>
      <c r="J10" s="11"/>
      <c r="K10" s="10"/>
      <c r="L10" s="10"/>
      <c r="M10" s="10"/>
      <c r="N10" s="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24.75" customHeight="1" x14ac:dyDescent="0.45">
      <c r="A11" s="10"/>
      <c r="B11" s="14" t="s">
        <v>7</v>
      </c>
      <c r="C11" s="10"/>
      <c r="D11" s="10"/>
      <c r="E11" s="10"/>
      <c r="F11" s="10"/>
      <c r="G11" s="10"/>
      <c r="H11" s="10"/>
      <c r="I11" s="10"/>
      <c r="J11" s="11"/>
      <c r="K11" s="10"/>
      <c r="L11" s="10"/>
      <c r="M11" s="10"/>
      <c r="N11" s="10"/>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24.75" customHeight="1" x14ac:dyDescent="0.45">
      <c r="A12" s="10"/>
      <c r="B12" s="14" t="s">
        <v>8</v>
      </c>
      <c r="C12" s="10"/>
      <c r="D12" s="10"/>
      <c r="E12" s="10"/>
      <c r="F12" s="10"/>
      <c r="G12" s="10"/>
      <c r="H12" s="10"/>
      <c r="I12" s="10"/>
      <c r="J12" s="11"/>
      <c r="K12" s="10"/>
      <c r="L12" s="10"/>
      <c r="M12" s="10"/>
      <c r="N12" s="10"/>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24.75" customHeight="1" x14ac:dyDescent="0.45">
      <c r="A13" s="10"/>
      <c r="B13" s="14" t="s">
        <v>9</v>
      </c>
      <c r="C13" s="10"/>
      <c r="D13" s="10"/>
      <c r="E13" s="10"/>
      <c r="F13" s="10"/>
      <c r="G13" s="10"/>
      <c r="H13" s="10"/>
      <c r="I13" s="10"/>
      <c r="J13" s="11"/>
      <c r="K13" s="10"/>
      <c r="L13" s="10"/>
      <c r="M13" s="10"/>
      <c r="N13" s="10"/>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24.75" customHeight="1" x14ac:dyDescent="0.45">
      <c r="A14" s="10"/>
      <c r="B14" s="14" t="s">
        <v>10</v>
      </c>
      <c r="C14" s="10"/>
      <c r="D14" s="10"/>
      <c r="E14" s="10"/>
      <c r="F14" s="10"/>
      <c r="G14" s="10"/>
      <c r="H14" s="10"/>
      <c r="I14" s="10"/>
      <c r="J14" s="11"/>
      <c r="K14" s="10"/>
      <c r="L14" s="10"/>
      <c r="M14" s="10"/>
      <c r="N14" s="10"/>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24.75" customHeight="1" x14ac:dyDescent="0.45">
      <c r="A15" s="10"/>
      <c r="B15" s="14" t="s">
        <v>11</v>
      </c>
      <c r="C15" s="10"/>
      <c r="D15" s="10"/>
      <c r="E15" s="10"/>
      <c r="F15" s="10"/>
      <c r="G15" s="10"/>
      <c r="H15" s="10"/>
      <c r="I15" s="10"/>
      <c r="J15" s="11"/>
      <c r="K15" s="10"/>
      <c r="L15" s="10"/>
      <c r="M15" s="10"/>
      <c r="N15" s="10"/>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24.75" customHeight="1" x14ac:dyDescent="0.45">
      <c r="A16" s="10"/>
      <c r="B16" s="14" t="s">
        <v>12</v>
      </c>
      <c r="C16" s="10"/>
      <c r="D16" s="10"/>
      <c r="E16" s="10"/>
      <c r="F16" s="10"/>
      <c r="G16" s="10"/>
      <c r="H16" s="10"/>
      <c r="I16" s="10"/>
      <c r="J16" s="11"/>
      <c r="K16" s="10"/>
      <c r="L16" s="10"/>
      <c r="M16" s="10"/>
      <c r="N16" s="10"/>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24.75" customHeight="1" x14ac:dyDescent="0.45">
      <c r="A17" s="10"/>
      <c r="B17" s="14" t="s">
        <v>13</v>
      </c>
      <c r="C17" s="10"/>
      <c r="D17" s="10"/>
      <c r="E17" s="10"/>
      <c r="F17" s="10"/>
      <c r="G17" s="10"/>
      <c r="H17" s="10"/>
      <c r="I17" s="10"/>
      <c r="J17" s="11"/>
      <c r="K17" s="10"/>
      <c r="L17" s="10"/>
      <c r="M17" s="10"/>
      <c r="N17" s="10"/>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24.75" customHeight="1" x14ac:dyDescent="0.45">
      <c r="A18" s="10"/>
      <c r="B18" s="14" t="s">
        <v>14</v>
      </c>
      <c r="C18" s="10"/>
      <c r="D18" s="10"/>
      <c r="E18" s="10"/>
      <c r="F18" s="10"/>
      <c r="G18" s="10"/>
      <c r="H18" s="10"/>
      <c r="I18" s="10"/>
      <c r="J18" s="11"/>
      <c r="K18" s="10"/>
      <c r="L18" s="10"/>
      <c r="M18" s="10"/>
      <c r="N18" s="10"/>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24.75" customHeight="1" x14ac:dyDescent="0.45">
      <c r="A19" s="10"/>
      <c r="B19" s="14" t="s">
        <v>15</v>
      </c>
      <c r="C19" s="10"/>
      <c r="D19" s="10"/>
      <c r="E19" s="10"/>
      <c r="F19" s="10"/>
      <c r="G19" s="10"/>
      <c r="H19" s="10"/>
      <c r="I19" s="10"/>
      <c r="J19" s="11"/>
      <c r="K19" s="10"/>
      <c r="L19" s="10"/>
      <c r="M19" s="10"/>
      <c r="N19" s="10"/>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24.75" customHeight="1" x14ac:dyDescent="0.45">
      <c r="A20" s="10"/>
      <c r="B20" s="14" t="s">
        <v>16</v>
      </c>
      <c r="C20" s="10"/>
      <c r="D20" s="10"/>
      <c r="E20" s="10"/>
      <c r="F20" s="10"/>
      <c r="G20" s="10"/>
      <c r="H20" s="10"/>
      <c r="I20" s="10"/>
      <c r="J20" s="11"/>
      <c r="K20" s="10"/>
      <c r="L20" s="10"/>
      <c r="M20" s="10"/>
      <c r="N20" s="1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24.75" customHeight="1" x14ac:dyDescent="0.45">
      <c r="A21" s="8"/>
      <c r="B21" s="9"/>
      <c r="C21" s="9"/>
      <c r="D21" s="9"/>
      <c r="E21" s="9"/>
      <c r="F21" s="9"/>
      <c r="G21" s="9"/>
      <c r="H21" s="9"/>
      <c r="I21" s="9"/>
      <c r="J21" s="9"/>
      <c r="K21" s="4"/>
      <c r="L21" s="4"/>
      <c r="M21" s="4"/>
      <c r="N21" s="4"/>
      <c r="O21"/>
      <c r="P21"/>
      <c r="Q21" s="15"/>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ht="24.75" customHeight="1" x14ac:dyDescent="0.45">
      <c r="A22" s="8"/>
      <c r="B22" s="9"/>
      <c r="C22" s="9"/>
      <c r="D22" s="9"/>
      <c r="E22" s="4"/>
      <c r="F22" s="4"/>
      <c r="G22" s="4"/>
      <c r="H22" s="9"/>
      <c r="I22" s="9"/>
      <c r="J22" s="9"/>
      <c r="K22" s="4"/>
      <c r="L22" s="4"/>
      <c r="M22" s="4"/>
      <c r="N22" s="4"/>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s="17" customFormat="1" ht="45.75" customHeight="1" x14ac:dyDescent="0.45">
      <c r="A23" s="323" t="s">
        <v>17</v>
      </c>
      <c r="B23" s="323"/>
      <c r="C23" s="323"/>
      <c r="D23" s="323"/>
      <c r="E23" s="323"/>
      <c r="F23" s="323"/>
      <c r="G23" s="323"/>
      <c r="H23" s="323"/>
      <c r="I23" s="323"/>
      <c r="J23" s="323"/>
      <c r="K23" s="323"/>
      <c r="L23" s="323"/>
      <c r="M23" s="323"/>
      <c r="N23" s="16"/>
    </row>
    <row r="24" spans="1:1024" s="19" customFormat="1" ht="24.75" customHeight="1" x14ac:dyDescent="0.45">
      <c r="A24" s="324" t="s">
        <v>18</v>
      </c>
      <c r="B24" s="324"/>
      <c r="C24" s="324"/>
      <c r="D24" s="324"/>
      <c r="E24" s="324"/>
      <c r="F24" s="324"/>
      <c r="G24" s="324"/>
      <c r="H24" s="324"/>
      <c r="I24" s="324"/>
      <c r="J24" s="324"/>
      <c r="K24" s="324"/>
      <c r="L24" s="324"/>
      <c r="M24" s="324"/>
      <c r="N24" s="18"/>
    </row>
    <row r="25" spans="1:1024" ht="24.75" customHeight="1" x14ac:dyDescent="0.45">
      <c r="A25" s="4"/>
      <c r="B25" s="20"/>
      <c r="C25" s="21"/>
      <c r="D25" s="21"/>
      <c r="E25" s="21"/>
      <c r="F25" s="21"/>
      <c r="G25" s="21"/>
      <c r="H25" s="21"/>
      <c r="I25" s="4"/>
      <c r="J25" s="21"/>
      <c r="K25" s="4"/>
      <c r="L25" s="4"/>
      <c r="M25" s="4"/>
      <c r="N25" s="4"/>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row>
    <row r="26" spans="1:1024" s="25" customFormat="1" ht="24.75" customHeight="1" x14ac:dyDescent="0.3">
      <c r="A26" s="3"/>
      <c r="B26" s="22" t="s">
        <v>19</v>
      </c>
      <c r="C26" s="23"/>
      <c r="D26" s="23"/>
      <c r="E26" s="23"/>
      <c r="F26" s="24"/>
      <c r="G26" s="3"/>
      <c r="H26" s="3"/>
      <c r="I26" s="3"/>
      <c r="J26" s="3"/>
      <c r="K26" s="3"/>
      <c r="L26" s="3"/>
      <c r="M26" s="3"/>
      <c r="N26" s="3"/>
    </row>
    <row r="27" spans="1:1024" ht="12.75" customHeight="1" x14ac:dyDescent="0.45">
      <c r="A27" s="3"/>
      <c r="B27" s="3"/>
      <c r="C27" s="3"/>
      <c r="D27" s="26"/>
      <c r="E27" s="3"/>
      <c r="F27" s="26"/>
      <c r="G27" s="26"/>
      <c r="H27" s="26"/>
      <c r="I27" s="26"/>
      <c r="J27" s="27"/>
      <c r="K27" s="3"/>
      <c r="L27" s="28"/>
      <c r="M27" s="23"/>
      <c r="N27" s="3"/>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row>
    <row r="28" spans="1:1024" ht="13.5" customHeight="1" x14ac:dyDescent="0.45">
      <c r="A28" s="3"/>
      <c r="B28" s="29"/>
      <c r="C28" s="30"/>
      <c r="D28" s="31"/>
      <c r="E28" s="23"/>
      <c r="F28" s="3"/>
      <c r="G28" s="3"/>
      <c r="H28" s="3"/>
      <c r="I28" s="3"/>
      <c r="J28" s="3"/>
      <c r="K28" s="3"/>
      <c r="L28" s="3"/>
      <c r="M28" s="3"/>
      <c r="N28" s="3"/>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row>
    <row r="29" spans="1:1024" ht="30" customHeight="1" x14ac:dyDescent="0.45">
      <c r="A29" s="3"/>
      <c r="B29" s="32"/>
      <c r="C29" s="33"/>
      <c r="D29" s="34" t="s">
        <v>20</v>
      </c>
      <c r="E29" s="35" t="str">
        <f>IF('計算用(非表示)'!$B$17="OK","",'計算用(非表示)'!$B$17)</f>
        <v/>
      </c>
      <c r="F29" s="3"/>
      <c r="G29" s="3"/>
      <c r="H29" s="3"/>
      <c r="I29" s="3"/>
      <c r="J29" s="3"/>
      <c r="K29" s="3"/>
      <c r="L29" s="3"/>
      <c r="M29" s="3"/>
      <c r="N29" s="3"/>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row>
    <row r="30" spans="1:1024" ht="13.5" customHeight="1" x14ac:dyDescent="0.45">
      <c r="A30" s="3"/>
      <c r="B30" s="36"/>
      <c r="C30" s="37"/>
      <c r="D30" s="38"/>
      <c r="E30" s="3"/>
      <c r="F30" s="3"/>
      <c r="G30" s="3"/>
      <c r="H30" s="3"/>
      <c r="I30" s="3"/>
      <c r="J30" s="3"/>
      <c r="K30" s="3"/>
      <c r="L30" s="3"/>
      <c r="M30" s="3"/>
      <c r="N30" s="3"/>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row>
    <row r="31" spans="1:1024" ht="24.75" customHeight="1" x14ac:dyDescent="0.45">
      <c r="A31" s="3"/>
      <c r="B31" s="3"/>
      <c r="C31" s="3"/>
      <c r="D31" s="3"/>
      <c r="E31" s="3"/>
      <c r="F31" s="3"/>
      <c r="G31" s="3"/>
      <c r="H31" s="3"/>
      <c r="I31" s="3"/>
      <c r="J31" s="3"/>
      <c r="K31" s="3"/>
      <c r="L31" s="3"/>
      <c r="M31" s="3"/>
      <c r="N31" s="3"/>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row>
    <row r="32" spans="1:1024" ht="24.75" customHeight="1" x14ac:dyDescent="0.45">
      <c r="A32" s="4"/>
      <c r="B32" s="22" t="s">
        <v>21</v>
      </c>
      <c r="C32" s="4"/>
      <c r="D32" s="4"/>
      <c r="E32" s="4"/>
      <c r="F32" s="4"/>
      <c r="G32" s="4"/>
      <c r="H32" s="4"/>
      <c r="I32"/>
      <c r="J32" s="3"/>
      <c r="K32" s="4"/>
      <c r="L32" s="22"/>
      <c r="M32" s="4"/>
      <c r="N32" s="4"/>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row>
    <row r="33" spans="1:1024" s="25" customFormat="1" ht="16.5" customHeight="1" x14ac:dyDescent="0.3">
      <c r="A33" s="3"/>
      <c r="B33" s="3"/>
      <c r="C33" s="3"/>
      <c r="D33" s="26"/>
      <c r="E33" s="3"/>
      <c r="F33" s="26"/>
      <c r="G33" s="26"/>
      <c r="H33" s="26"/>
      <c r="I33" s="39" t="s">
        <v>22</v>
      </c>
      <c r="J33" s="3"/>
      <c r="K33" s="3"/>
      <c r="L33" s="28"/>
      <c r="M33" s="23"/>
      <c r="N33" s="3"/>
    </row>
    <row r="34" spans="1:1024" ht="17.25" customHeight="1" x14ac:dyDescent="0.45">
      <c r="A34" s="3"/>
      <c r="B34" s="3"/>
      <c r="C34" s="40" t="s">
        <v>23</v>
      </c>
      <c r="D34" s="26"/>
      <c r="E34" s="3"/>
      <c r="F34" s="26"/>
      <c r="G34" s="26"/>
      <c r="H34" s="26"/>
      <c r="I34" s="26"/>
      <c r="J34" s="41" t="s">
        <v>24</v>
      </c>
      <c r="K34" s="3"/>
      <c r="L34" s="3"/>
      <c r="M34" s="23"/>
      <c r="N34" s="3"/>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row>
    <row r="35" spans="1:1024" ht="30" customHeight="1" x14ac:dyDescent="0.45">
      <c r="A35" s="3"/>
      <c r="B35" s="42"/>
      <c r="C35" s="43" t="s">
        <v>25</v>
      </c>
      <c r="D35" s="44" t="s">
        <v>26</v>
      </c>
      <c r="E35" s="45" t="s">
        <v>27</v>
      </c>
      <c r="F35" s="44" t="s">
        <v>28</v>
      </c>
      <c r="G35" s="45" t="s">
        <v>29</v>
      </c>
      <c r="H35" s="45" t="s">
        <v>30</v>
      </c>
      <c r="I35" s="44" t="s">
        <v>31</v>
      </c>
      <c r="J35" s="43" t="s">
        <v>32</v>
      </c>
      <c r="K35" s="3"/>
      <c r="L35" s="325"/>
      <c r="M35" s="325"/>
      <c r="N35" s="3"/>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row>
    <row r="36" spans="1:1024" ht="30" customHeight="1" x14ac:dyDescent="0.45">
      <c r="A36" s="4"/>
      <c r="B36" s="46" t="s">
        <v>33</v>
      </c>
      <c r="C36" s="47"/>
      <c r="D36" s="48">
        <v>0</v>
      </c>
      <c r="E36" s="49">
        <v>0</v>
      </c>
      <c r="F36" s="48">
        <v>0</v>
      </c>
      <c r="G36" s="49">
        <v>0</v>
      </c>
      <c r="H36" s="49">
        <v>0</v>
      </c>
      <c r="I36" s="48">
        <v>0</v>
      </c>
      <c r="J36" s="50">
        <f>'計算用(非表示)'!M7</f>
        <v>0</v>
      </c>
      <c r="K36" s="4"/>
      <c r="L36" s="51"/>
      <c r="M36" s="4"/>
      <c r="N36" s="4"/>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row>
    <row r="37" spans="1:1024" ht="32.25" customHeight="1" x14ac:dyDescent="0.45">
      <c r="A37" s="4"/>
      <c r="B37" s="326" t="s">
        <v>34</v>
      </c>
      <c r="C37" s="326"/>
      <c r="D37" s="326"/>
      <c r="E37" s="326"/>
      <c r="F37" s="326"/>
      <c r="G37" s="326"/>
      <c r="H37" s="326"/>
      <c r="I37" s="326"/>
      <c r="J37" s="326"/>
      <c r="K37" s="4"/>
      <c r="L37" s="4"/>
      <c r="M37" s="4"/>
      <c r="N37" s="4"/>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row>
    <row r="38" spans="1:1024" ht="30" customHeight="1" x14ac:dyDescent="0.45">
      <c r="A38" s="327" t="s">
        <v>35</v>
      </c>
      <c r="B38" s="46" t="s">
        <v>36</v>
      </c>
      <c r="C38" s="47"/>
      <c r="D38" s="48"/>
      <c r="E38" s="49"/>
      <c r="F38" s="48"/>
      <c r="G38" s="49"/>
      <c r="H38" s="49"/>
      <c r="I38" s="48"/>
      <c r="J38" s="50">
        <f>'計算用(非表示)'!M8</f>
        <v>0</v>
      </c>
      <c r="K38" s="4"/>
      <c r="L38" s="52"/>
      <c r="M38" s="4"/>
      <c r="N38" s="4"/>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row>
    <row r="39" spans="1:1024" ht="30" customHeight="1" x14ac:dyDescent="0.45">
      <c r="A39" s="327"/>
      <c r="B39" s="46" t="s">
        <v>37</v>
      </c>
      <c r="C39" s="47"/>
      <c r="D39" s="48"/>
      <c r="E39" s="49"/>
      <c r="F39" s="48"/>
      <c r="G39" s="49"/>
      <c r="H39" s="49"/>
      <c r="I39" s="48"/>
      <c r="J39" s="50">
        <f>'計算用(非表示)'!M9</f>
        <v>0</v>
      </c>
      <c r="K39" s="4"/>
      <c r="L39" s="51"/>
      <c r="M39" s="4"/>
      <c r="N39" s="4"/>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row>
    <row r="40" spans="1:1024" ht="30" customHeight="1" x14ac:dyDescent="0.45">
      <c r="A40" s="327"/>
      <c r="B40" s="46" t="s">
        <v>38</v>
      </c>
      <c r="C40" s="47"/>
      <c r="D40" s="48"/>
      <c r="E40" s="49"/>
      <c r="F40" s="48"/>
      <c r="G40" s="49"/>
      <c r="H40" s="49"/>
      <c r="I40" s="48"/>
      <c r="J40" s="50">
        <f>'計算用(非表示)'!M10</f>
        <v>0</v>
      </c>
      <c r="K40" s="4"/>
      <c r="L40" s="52"/>
      <c r="M40" s="4"/>
      <c r="N40" s="4"/>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row>
    <row r="41" spans="1:1024" ht="30" customHeight="1" x14ac:dyDescent="0.45">
      <c r="A41" s="327"/>
      <c r="B41" s="46" t="s">
        <v>39</v>
      </c>
      <c r="C41" s="47"/>
      <c r="D41" s="48"/>
      <c r="E41" s="49"/>
      <c r="F41" s="48"/>
      <c r="G41" s="49"/>
      <c r="H41" s="49"/>
      <c r="I41" s="48"/>
      <c r="J41" s="50">
        <f>'計算用(非表示)'!M11</f>
        <v>0</v>
      </c>
      <c r="K41" s="4"/>
      <c r="L41" s="51"/>
      <c r="M41" s="4"/>
      <c r="N41" s="4"/>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row>
    <row r="42" spans="1:1024" ht="30" customHeight="1" x14ac:dyDescent="0.45">
      <c r="A42" s="327"/>
      <c r="B42" s="46" t="s">
        <v>40</v>
      </c>
      <c r="C42" s="47"/>
      <c r="D42" s="48"/>
      <c r="E42" s="49"/>
      <c r="F42" s="48"/>
      <c r="G42" s="49"/>
      <c r="H42" s="49"/>
      <c r="I42" s="48"/>
      <c r="J42" s="50">
        <f>'計算用(非表示)'!M12</f>
        <v>0</v>
      </c>
      <c r="K42" s="4"/>
      <c r="L42" s="52"/>
      <c r="M42" s="4"/>
      <c r="N42" s="4"/>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row>
    <row r="43" spans="1:1024" ht="30" customHeight="1" x14ac:dyDescent="0.45">
      <c r="A43" s="327"/>
      <c r="B43" s="46" t="s">
        <v>41</v>
      </c>
      <c r="C43" s="47"/>
      <c r="D43" s="48"/>
      <c r="E43" s="49"/>
      <c r="F43" s="48"/>
      <c r="G43" s="49"/>
      <c r="H43" s="49"/>
      <c r="I43" s="48"/>
      <c r="J43" s="50">
        <f>'計算用(非表示)'!M13</f>
        <v>0</v>
      </c>
      <c r="K43" s="4"/>
      <c r="L43" s="51"/>
      <c r="M43" s="4"/>
      <c r="N43" s="4"/>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row>
    <row r="44" spans="1:1024" ht="18.75" customHeight="1" x14ac:dyDescent="0.45">
      <c r="A44" s="4"/>
      <c r="B44" s="4"/>
      <c r="C44" s="4"/>
      <c r="D44" s="4"/>
      <c r="E44" s="40" t="s">
        <v>42</v>
      </c>
      <c r="F44" s="4"/>
      <c r="G44" s="4"/>
      <c r="H44" s="4"/>
      <c r="I44" s="4"/>
      <c r="J44" s="4"/>
      <c r="K44" s="4"/>
      <c r="L44" s="4"/>
      <c r="M44" s="4"/>
      <c r="N44" s="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row>
    <row r="45" spans="1:1024" ht="18.75" customHeight="1" x14ac:dyDescent="0.45">
      <c r="A45" s="4"/>
      <c r="B45" s="4"/>
      <c r="C45" s="40" t="s">
        <v>43</v>
      </c>
      <c r="D45" s="4"/>
      <c r="E45" s="4"/>
      <c r="F45" s="4"/>
      <c r="G45" s="4"/>
      <c r="H45" s="4"/>
      <c r="I45" s="4"/>
      <c r="J45" s="4"/>
      <c r="K45" s="4"/>
      <c r="L45" s="4"/>
      <c r="M45" s="4"/>
      <c r="N45" s="4"/>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row>
    <row r="46" spans="1:1024" ht="18.75" customHeight="1" x14ac:dyDescent="0.45">
      <c r="A46" s="4"/>
      <c r="B46" s="53"/>
      <c r="C46"/>
      <c r="D46" s="54"/>
      <c r="E46" s="54"/>
      <c r="F46" s="53"/>
      <c r="G46" s="53"/>
      <c r="H46" s="53"/>
      <c r="I46" s="53"/>
      <c r="J46" s="55"/>
      <c r="K46" s="4"/>
      <c r="L46" s="4"/>
      <c r="M46" s="4"/>
      <c r="N46" s="4"/>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row>
    <row r="47" spans="1:1024" ht="18.75" customHeight="1" x14ac:dyDescent="0.45">
      <c r="A47" s="4"/>
      <c r="B47" s="53"/>
      <c r="C47" s="54"/>
      <c r="D47" s="54"/>
      <c r="E47" s="54"/>
      <c r="F47" s="53"/>
      <c r="G47" s="53"/>
      <c r="H47" s="53"/>
      <c r="I47" s="53"/>
      <c r="J47" s="55"/>
      <c r="K47" s="4"/>
      <c r="L47" s="4"/>
      <c r="M47" s="4"/>
      <c r="N47" s="4"/>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row>
    <row r="48" spans="1:1024" ht="24.75" customHeight="1" x14ac:dyDescent="0.45">
      <c r="A48" s="4"/>
      <c r="B48" s="4"/>
      <c r="C48" s="56"/>
      <c r="D48" s="4"/>
      <c r="E48" s="4"/>
      <c r="F48" s="4"/>
      <c r="G48" s="4"/>
      <c r="H48" s="4"/>
      <c r="I48" s="4"/>
      <c r="J48" s="57"/>
      <c r="K48" s="4"/>
      <c r="L48" s="4"/>
      <c r="M48" s="4"/>
      <c r="N48" s="4"/>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c r="AMH48"/>
      <c r="AMI48"/>
      <c r="AMJ48"/>
    </row>
    <row r="49" spans="1:1024" ht="24.75" customHeight="1" x14ac:dyDescent="0.45">
      <c r="A49" s="4"/>
      <c r="B49" s="4"/>
      <c r="C49" s="56"/>
      <c r="D49" s="4"/>
      <c r="E49" s="4"/>
      <c r="F49" s="4"/>
      <c r="G49" s="4"/>
      <c r="H49" s="4"/>
      <c r="I49" s="4"/>
      <c r="J49" s="4"/>
      <c r="K49" s="4"/>
      <c r="L49" s="4"/>
      <c r="M49" s="4"/>
      <c r="N49" s="4"/>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c r="AMH49"/>
      <c r="AMI49"/>
      <c r="AMJ49"/>
    </row>
    <row r="50" spans="1:1024" s="17" customFormat="1" ht="45.75" customHeight="1" x14ac:dyDescent="0.45">
      <c r="A50" s="320" t="s">
        <v>44</v>
      </c>
      <c r="B50" s="320"/>
      <c r="C50" s="320"/>
      <c r="D50" s="320"/>
      <c r="E50" s="320"/>
      <c r="F50" s="320"/>
      <c r="G50" s="320"/>
      <c r="H50" s="320"/>
      <c r="I50" s="320"/>
      <c r="J50" s="320"/>
      <c r="K50" s="320"/>
      <c r="L50" s="320"/>
      <c r="M50" s="320"/>
      <c r="N50" s="16"/>
    </row>
    <row r="51" spans="1:1024" ht="24.75" customHeight="1" x14ac:dyDescent="0.45">
      <c r="A51" s="4"/>
      <c r="B51" s="4"/>
      <c r="C51" s="4"/>
      <c r="D51" s="4"/>
      <c r="E51" s="4"/>
      <c r="F51" s="4"/>
      <c r="G51" s="4"/>
      <c r="H51" s="4"/>
      <c r="I51" s="4"/>
      <c r="J51" s="4"/>
      <c r="K51" s="4"/>
      <c r="L51" s="4"/>
      <c r="M51" s="4"/>
      <c r="N51" s="4"/>
    </row>
    <row r="52" spans="1:1024" ht="24.75" customHeight="1" x14ac:dyDescent="0.45">
      <c r="A52" s="4"/>
      <c r="B52" s="4"/>
      <c r="C52" s="4"/>
      <c r="D52" s="4"/>
      <c r="E52" s="4"/>
      <c r="F52" s="4"/>
      <c r="G52" s="4"/>
      <c r="H52" s="4"/>
      <c r="I52" s="4"/>
      <c r="J52" s="4"/>
      <c r="K52" s="4"/>
      <c r="L52" s="4"/>
      <c r="M52" s="4"/>
      <c r="N52" s="4"/>
    </row>
    <row r="53" spans="1:1024" ht="24.75" customHeight="1" x14ac:dyDescent="0.45">
      <c r="A53" s="8"/>
      <c r="B53" s="58" t="s">
        <v>45</v>
      </c>
      <c r="C53" s="59"/>
      <c r="D53" s="59"/>
      <c r="E53" s="60"/>
      <c r="F53" s="9"/>
      <c r="G53" s="61" t="s">
        <v>46</v>
      </c>
      <c r="H53" s="62"/>
      <c r="I53" s="63"/>
      <c r="J53" s="4"/>
      <c r="K53" s="4"/>
      <c r="L53" s="4"/>
      <c r="M53" s="4"/>
      <c r="N53" s="4"/>
    </row>
    <row r="54" spans="1:1024" ht="24.75" customHeight="1" x14ac:dyDescent="0.45">
      <c r="A54" s="8"/>
      <c r="B54" s="321" t="str">
        <f>'計算用(非表示)'!B24</f>
        <v/>
      </c>
      <c r="C54" s="321"/>
      <c r="D54" s="321"/>
      <c r="E54" s="64"/>
      <c r="F54" s="4"/>
      <c r="G54" s="322" t="str">
        <f>IF(B54="","",B54/12)</f>
        <v/>
      </c>
      <c r="H54" s="322"/>
      <c r="I54" s="65"/>
      <c r="J54" s="4"/>
      <c r="K54"/>
      <c r="L54" s="4"/>
      <c r="M54" s="4"/>
      <c r="N54" s="4"/>
    </row>
    <row r="55" spans="1:1024" ht="24.75" customHeight="1" x14ac:dyDescent="0.45">
      <c r="A55" s="8"/>
      <c r="B55" s="321"/>
      <c r="C55" s="321"/>
      <c r="D55" s="321"/>
      <c r="E55" s="66" t="s">
        <v>47</v>
      </c>
      <c r="F55" s="4"/>
      <c r="G55" s="322"/>
      <c r="H55" s="322"/>
      <c r="I55" s="67" t="s">
        <v>47</v>
      </c>
      <c r="J55" s="4"/>
      <c r="K55"/>
      <c r="L55" s="9"/>
      <c r="M55" s="4"/>
      <c r="N55" s="4"/>
    </row>
    <row r="56" spans="1:1024" ht="24.75" customHeight="1" x14ac:dyDescent="0.45">
      <c r="A56" s="8"/>
      <c r="B56" s="68"/>
      <c r="C56" s="69"/>
      <c r="D56" s="69"/>
      <c r="E56" s="70"/>
      <c r="F56" s="4"/>
      <c r="G56" s="71"/>
      <c r="H56" s="72"/>
      <c r="I56" s="73"/>
      <c r="J56" s="9"/>
      <c r="K56" s="9"/>
      <c r="L56" s="9"/>
      <c r="M56" s="4"/>
      <c r="N56" s="4"/>
    </row>
    <row r="57" spans="1:1024" ht="24.75" customHeight="1" x14ac:dyDescent="0.45">
      <c r="A57" s="8"/>
      <c r="B57" s="4"/>
      <c r="C57" s="4"/>
      <c r="D57" s="4"/>
      <c r="E57" s="4"/>
      <c r="F57" s="4"/>
      <c r="G57" s="4"/>
      <c r="H57" s="4"/>
      <c r="I57" s="4"/>
      <c r="J57" s="4"/>
      <c r="K57" s="4"/>
      <c r="L57" s="4"/>
      <c r="M57" s="4"/>
      <c r="N57" s="4"/>
    </row>
    <row r="58" spans="1:1024" ht="24.75" customHeight="1" x14ac:dyDescent="0.45">
      <c r="A58" s="8"/>
      <c r="B58" s="74" t="s">
        <v>48</v>
      </c>
      <c r="C58" s="4"/>
      <c r="D58" s="4"/>
      <c r="E58" s="4"/>
      <c r="F58" s="4"/>
      <c r="G58" s="4"/>
      <c r="H58"/>
      <c r="I58" s="4"/>
      <c r="J58" s="4"/>
      <c r="K58" s="4"/>
      <c r="L58" s="4"/>
      <c r="M58" s="4"/>
      <c r="N58" s="4"/>
    </row>
    <row r="59" spans="1:1024" ht="24.75" customHeight="1" x14ac:dyDescent="0.45">
      <c r="A59" s="8"/>
      <c r="B59" s="74" t="s">
        <v>49</v>
      </c>
      <c r="C59" s="4"/>
      <c r="D59" s="4"/>
      <c r="E59" s="4"/>
      <c r="F59" s="4"/>
      <c r="G59" s="9"/>
      <c r="H59" s="9"/>
      <c r="I59" s="9"/>
      <c r="J59" s="9"/>
      <c r="K59" s="4"/>
      <c r="L59" s="4"/>
      <c r="M59" s="4"/>
      <c r="N59" s="4"/>
    </row>
    <row r="60" spans="1:1024" ht="24.75" customHeight="1" x14ac:dyDescent="0.45">
      <c r="A60" s="8"/>
      <c r="B60" s="4"/>
      <c r="C60" s="4"/>
      <c r="D60" s="4"/>
      <c r="E60" s="4"/>
      <c r="F60" s="4"/>
      <c r="G60" s="9"/>
      <c r="H60" s="9"/>
      <c r="I60" s="9"/>
      <c r="J60" s="9"/>
      <c r="K60" s="4"/>
      <c r="L60" s="4"/>
      <c r="M60" s="4"/>
      <c r="N60" s="4"/>
    </row>
    <row r="61" spans="1:1024" ht="24.75" customHeight="1" x14ac:dyDescent="0.45">
      <c r="A61" s="75"/>
      <c r="B61" s="75"/>
      <c r="C61" s="75"/>
      <c r="D61" s="75"/>
      <c r="E61" s="75"/>
      <c r="F61" s="75"/>
      <c r="G61" s="75"/>
      <c r="H61" s="75"/>
      <c r="I61" s="75"/>
      <c r="J61" s="75"/>
      <c r="K61" s="75"/>
      <c r="L61" s="75"/>
      <c r="M61" s="75"/>
      <c r="N61" s="4"/>
    </row>
    <row r="62" spans="1:1024" ht="24.75" customHeight="1" x14ac:dyDescent="0.45">
      <c r="A62" s="4"/>
      <c r="B62" s="76" t="s">
        <v>50</v>
      </c>
      <c r="C62" s="4"/>
      <c r="D62" s="4"/>
      <c r="E62" s="4"/>
      <c r="F62" s="4"/>
      <c r="G62" s="4"/>
      <c r="H62" s="4"/>
      <c r="I62" s="4"/>
      <c r="J62" s="4"/>
      <c r="K62" s="4"/>
      <c r="L62" s="4"/>
      <c r="M62" s="4"/>
      <c r="N62" s="4"/>
    </row>
    <row r="63" spans="1:1024" ht="24.75" customHeight="1" x14ac:dyDescent="0.45">
      <c r="A63" s="4"/>
      <c r="B63"/>
      <c r="C63" s="77"/>
      <c r="D63" s="77"/>
      <c r="E63" s="78"/>
      <c r="F63" s="78"/>
      <c r="G63" s="78"/>
      <c r="H63" s="79" t="str">
        <f>E29</f>
        <v/>
      </c>
      <c r="I63" s="4"/>
      <c r="J63" s="4"/>
      <c r="K63" s="4"/>
      <c r="L63" s="4"/>
      <c r="M63" s="4"/>
      <c r="N63" s="4"/>
    </row>
    <row r="64" spans="1:1024" ht="24.75" customHeight="1" x14ac:dyDescent="0.45">
      <c r="A64" s="4"/>
      <c r="B64" s="80" t="str">
        <f>'計算用(非表示)'!B20</f>
        <v>課税標準額</v>
      </c>
      <c r="C64" s="80" t="str">
        <f>'計算用(非表示)'!C20</f>
        <v>軽減判定所得</v>
      </c>
      <c r="D64" s="80" t="str">
        <f>'計算用(非表示)'!D20</f>
        <v>軽減判定</v>
      </c>
      <c r="E64" s="81"/>
      <c r="F64" s="82"/>
      <c r="G64" s="82"/>
      <c r="H64" s="4"/>
      <c r="I64" s="4"/>
      <c r="J64" s="4"/>
      <c r="K64" s="4"/>
      <c r="L64" s="4"/>
      <c r="M64" s="4"/>
      <c r="N64" s="4"/>
    </row>
    <row r="65" spans="1:14" ht="24.75" customHeight="1" x14ac:dyDescent="0.45">
      <c r="A65" s="4"/>
      <c r="B65" s="83">
        <f>'計算用(非表示)'!B21</f>
        <v>0</v>
      </c>
      <c r="C65" s="83">
        <f>'計算用(非表示)'!C21</f>
        <v>0</v>
      </c>
      <c r="D65" s="84" t="str">
        <f>'計算用(非表示)'!D21</f>
        <v>７割軽減</v>
      </c>
      <c r="E65" s="81"/>
      <c r="F65" s="82"/>
      <c r="G65" s="82"/>
      <c r="H65" s="4"/>
      <c r="I65" s="4"/>
      <c r="J65" s="4"/>
      <c r="K65" s="4"/>
      <c r="L65" s="4"/>
      <c r="M65" s="4"/>
      <c r="N65" s="4"/>
    </row>
    <row r="66" spans="1:14" ht="24.75" customHeight="1" x14ac:dyDescent="0.45">
      <c r="A66" s="4"/>
      <c r="B66" s="85"/>
      <c r="C66" s="85"/>
      <c r="D66" s="85"/>
      <c r="E66" s="82"/>
      <c r="F66" s="82"/>
      <c r="G66" s="82"/>
      <c r="H66" s="4"/>
      <c r="I66" s="4"/>
      <c r="J66" s="4"/>
      <c r="K66" s="4"/>
      <c r="L66" s="4"/>
      <c r="M66" s="4"/>
      <c r="N66" s="4"/>
    </row>
    <row r="67" spans="1:14" ht="24.75" customHeight="1" x14ac:dyDescent="0.45">
      <c r="A67" s="4"/>
      <c r="B67" s="3"/>
      <c r="C67" s="82"/>
      <c r="D67" s="82"/>
      <c r="E67" s="82"/>
      <c r="F67" s="82"/>
      <c r="G67" s="82"/>
      <c r="H67" s="4"/>
      <c r="I67" s="4"/>
      <c r="J67" s="4"/>
      <c r="K67" s="4"/>
      <c r="L67" s="4"/>
      <c r="M67" s="4"/>
      <c r="N67" s="4"/>
    </row>
    <row r="68" spans="1:14" ht="24.75" customHeight="1" x14ac:dyDescent="0.45">
      <c r="A68" s="4"/>
      <c r="B68" s="351"/>
      <c r="C68" s="352" t="s">
        <v>51</v>
      </c>
      <c r="D68" s="352" t="s">
        <v>52</v>
      </c>
      <c r="E68" s="352" t="s">
        <v>53</v>
      </c>
      <c r="F68" s="352" t="s">
        <v>54</v>
      </c>
      <c r="G68" s="352" t="s">
        <v>55</v>
      </c>
      <c r="H68" s="4"/>
      <c r="I68" s="4"/>
      <c r="J68" s="4"/>
      <c r="K68" s="4"/>
      <c r="L68" s="4"/>
      <c r="M68" s="4"/>
      <c r="N68" s="4"/>
    </row>
    <row r="69" spans="1:14" ht="24.75" customHeight="1" x14ac:dyDescent="0.45">
      <c r="A69" s="4"/>
      <c r="B69" s="353" t="s">
        <v>56</v>
      </c>
      <c r="C69" s="353">
        <f>'計算用(非表示)'!H21</f>
        <v>0</v>
      </c>
      <c r="D69" s="353">
        <f>'計算用(非表示)'!I21</f>
        <v>0</v>
      </c>
      <c r="E69" s="353">
        <f>'計算用(非表示)'!J21</f>
        <v>0</v>
      </c>
      <c r="F69" s="353">
        <f>'計算用(非表示)'!K21</f>
        <v>0</v>
      </c>
      <c r="G69" s="353">
        <f>'計算用(非表示)'!L21</f>
        <v>0</v>
      </c>
      <c r="H69" s="4"/>
      <c r="I69" s="4"/>
      <c r="J69" s="4"/>
      <c r="K69" s="4"/>
      <c r="L69" s="4"/>
      <c r="M69" s="4"/>
      <c r="N69" s="4"/>
    </row>
    <row r="70" spans="1:14" ht="24.75" customHeight="1" x14ac:dyDescent="0.45">
      <c r="A70" s="4"/>
      <c r="B70" s="354" t="s">
        <v>57</v>
      </c>
      <c r="C70" s="354">
        <f>'計算用(非表示)'!H22-'計算用(非表示)'!H24</f>
        <v>0</v>
      </c>
      <c r="D70" s="354">
        <f>'計算用(非表示)'!I22-'計算用(非表示)'!I24</f>
        <v>0</v>
      </c>
      <c r="E70" s="354">
        <f>'計算用(非表示)'!J22-'計算用(非表示)'!J24</f>
        <v>0</v>
      </c>
      <c r="F70" s="354">
        <f>'計算用(非表示)'!K22-'計算用(非表示)'!K24</f>
        <v>0</v>
      </c>
      <c r="G70" s="354">
        <f>'計算用(非表示)'!L22</f>
        <v>0</v>
      </c>
      <c r="H70" s="4"/>
      <c r="I70" s="4"/>
      <c r="J70" s="4"/>
      <c r="K70" s="4"/>
      <c r="L70" s="4"/>
      <c r="M70" s="4"/>
      <c r="N70" s="4"/>
    </row>
    <row r="71" spans="1:14" ht="24.75" customHeight="1" x14ac:dyDescent="0.45">
      <c r="A71" s="4"/>
      <c r="B71" s="353" t="s">
        <v>58</v>
      </c>
      <c r="C71" s="353">
        <f>'計算用(非表示)'!H23-'計算用(非表示)'!H25</f>
        <v>0</v>
      </c>
      <c r="D71" s="353">
        <f>'計算用(非表示)'!I23-'計算用(非表示)'!I25</f>
        <v>0</v>
      </c>
      <c r="E71" s="353">
        <f>'計算用(非表示)'!J23-'計算用(非表示)'!J25</f>
        <v>0</v>
      </c>
      <c r="F71" s="353">
        <f>'計算用(非表示)'!K23-'計算用(非表示)'!K25</f>
        <v>0</v>
      </c>
      <c r="G71" s="353">
        <f>'計算用(非表示)'!L23</f>
        <v>0</v>
      </c>
      <c r="H71" s="4"/>
      <c r="I71" s="4"/>
      <c r="J71" s="4"/>
      <c r="K71" s="4"/>
      <c r="L71" s="4"/>
      <c r="M71" s="4"/>
      <c r="N71" s="4"/>
    </row>
    <row r="72" spans="1:14" ht="24.75" customHeight="1" x14ac:dyDescent="0.45">
      <c r="A72" s="4"/>
      <c r="B72" s="354" t="s">
        <v>59</v>
      </c>
      <c r="C72" s="354">
        <f>'計算用(非表示)'!H27</f>
        <v>0</v>
      </c>
      <c r="D72" s="354">
        <f>'計算用(非表示)'!I27</f>
        <v>0</v>
      </c>
      <c r="E72" s="354">
        <f>'計算用(非表示)'!J27</f>
        <v>0</v>
      </c>
      <c r="F72" s="354">
        <f>'計算用(非表示)'!K27</f>
        <v>0</v>
      </c>
      <c r="G72" s="354">
        <f>'計算用(非表示)'!L27</f>
        <v>0</v>
      </c>
      <c r="H72" s="4"/>
      <c r="I72" s="4"/>
      <c r="J72" s="4"/>
      <c r="K72" s="4"/>
      <c r="L72" s="4"/>
      <c r="M72" s="4"/>
      <c r="N72" s="4"/>
    </row>
    <row r="73" spans="1:14" ht="24.75" customHeight="1" x14ac:dyDescent="0.45">
      <c r="A73" s="4"/>
      <c r="B73" s="353" t="s">
        <v>60</v>
      </c>
      <c r="C73" s="353">
        <f>'計算用(非表示)'!H26</f>
        <v>0</v>
      </c>
      <c r="D73" s="353">
        <f>'計算用(非表示)'!I26</f>
        <v>0</v>
      </c>
      <c r="E73" s="353">
        <f>'計算用(非表示)'!J26</f>
        <v>0</v>
      </c>
      <c r="F73" s="353">
        <f>'計算用(非表示)'!K26</f>
        <v>0</v>
      </c>
      <c r="G73" s="353">
        <f>'計算用(非表示)'!L26</f>
        <v>0</v>
      </c>
      <c r="H73" s="4"/>
      <c r="I73" s="4"/>
      <c r="J73" s="4"/>
      <c r="K73" s="4"/>
      <c r="L73" s="4"/>
      <c r="M73" s="4"/>
      <c r="N73" s="4"/>
    </row>
    <row r="74" spans="1:14" ht="24.75" customHeight="1" x14ac:dyDescent="0.45">
      <c r="A74" s="4"/>
      <c r="B74" s="354" t="s">
        <v>61</v>
      </c>
      <c r="C74" s="354">
        <f>'計算用(非表示)'!H29</f>
        <v>0</v>
      </c>
      <c r="D74" s="354">
        <f>'計算用(非表示)'!I29</f>
        <v>0</v>
      </c>
      <c r="E74" s="354">
        <f>'計算用(非表示)'!J29</f>
        <v>0</v>
      </c>
      <c r="F74" s="354">
        <f>'計算用(非表示)'!K29</f>
        <v>0</v>
      </c>
      <c r="G74" s="354">
        <f>'計算用(非表示)'!L29</f>
        <v>0</v>
      </c>
      <c r="H74" s="4"/>
      <c r="I74" s="4"/>
      <c r="J74" s="4"/>
      <c r="K74" s="4"/>
      <c r="L74" s="4"/>
      <c r="M74" s="4"/>
      <c r="N74" s="4"/>
    </row>
    <row r="75" spans="1:14" ht="24.75" customHeight="1" x14ac:dyDescent="0.45">
      <c r="A75" s="4"/>
      <c r="B75" s="86"/>
      <c r="C75" s="86"/>
      <c r="D75" s="86"/>
      <c r="E75" s="86"/>
      <c r="F75" s="86"/>
      <c r="G75" s="87" t="s">
        <v>62</v>
      </c>
      <c r="H75" s="4"/>
      <c r="I75" s="4"/>
      <c r="J75" s="4"/>
      <c r="K75" s="4"/>
      <c r="L75" s="4"/>
      <c r="M75" s="4"/>
      <c r="N75" s="4"/>
    </row>
    <row r="76" spans="1:14" ht="24.75" customHeight="1" x14ac:dyDescent="0.45">
      <c r="A76" s="4"/>
      <c r="B76" s="3"/>
      <c r="C76" s="3"/>
      <c r="D76" s="3"/>
      <c r="E76" s="3"/>
      <c r="F76" s="3"/>
      <c r="G76" s="3"/>
      <c r="H76" s="4"/>
      <c r="I76" s="4"/>
      <c r="J76" s="4"/>
      <c r="K76" s="4"/>
      <c r="L76" s="4"/>
      <c r="M76" s="4"/>
      <c r="N76" s="4"/>
    </row>
    <row r="77" spans="1:14" ht="24.75" customHeight="1" x14ac:dyDescent="0.45">
      <c r="A77" s="4"/>
      <c r="B77" s="4"/>
      <c r="C77" s="4"/>
      <c r="D77" s="4"/>
      <c r="E77" s="4"/>
      <c r="F77" s="4"/>
      <c r="G77" s="4"/>
      <c r="H77" s="4"/>
      <c r="I77" s="4"/>
      <c r="J77" s="4"/>
      <c r="K77" s="4"/>
      <c r="L77" s="4"/>
      <c r="M77" s="4"/>
      <c r="N77" s="4"/>
    </row>
    <row r="78" spans="1:14" ht="24.75" customHeight="1" x14ac:dyDescent="0.45">
      <c r="A78" s="4"/>
      <c r="B78" s="88" t="str">
        <f>"【参考：令和"&amp;'資料(非表示)'!$B$3&amp;"年度 国民健康保険料の料率】"</f>
        <v>【参考：令和8年度 国民健康保険料の料率】</v>
      </c>
      <c r="C78" s="88"/>
      <c r="D78" s="88"/>
      <c r="E78" s="88"/>
      <c r="F78" s="88"/>
      <c r="G78" s="88"/>
      <c r="H78" s="4"/>
      <c r="I78" s="4"/>
      <c r="J78" s="4"/>
      <c r="K78" s="4"/>
      <c r="L78" s="4"/>
      <c r="M78" s="4"/>
      <c r="N78" s="4"/>
    </row>
    <row r="79" spans="1:14" ht="24.75" customHeight="1" x14ac:dyDescent="0.45">
      <c r="A79" s="4"/>
      <c r="B79" s="89"/>
      <c r="C79" s="90" t="s">
        <v>51</v>
      </c>
      <c r="D79" s="90" t="s">
        <v>52</v>
      </c>
      <c r="E79" s="90" t="s">
        <v>53</v>
      </c>
      <c r="F79" s="90" t="s">
        <v>54</v>
      </c>
      <c r="G79" s="90" t="s">
        <v>55</v>
      </c>
      <c r="H79" s="4"/>
      <c r="I79" s="4"/>
      <c r="J79" s="4"/>
      <c r="K79" s="4"/>
      <c r="L79" s="4"/>
      <c r="M79" s="4"/>
      <c r="N79" s="4"/>
    </row>
    <row r="80" spans="1:14" ht="24.75" customHeight="1" x14ac:dyDescent="0.45">
      <c r="A80" s="4"/>
      <c r="B80" s="91" t="str">
        <f>'資料(非表示)'!A8</f>
        <v>所得割</v>
      </c>
      <c r="C80" s="92">
        <f>'資料(非表示)'!B8</f>
        <v>8.3000000000000004E-2</v>
      </c>
      <c r="D80" s="92">
        <f>'資料(非表示)'!C8</f>
        <v>2.8000000000000001E-2</v>
      </c>
      <c r="E80" s="92">
        <f>'資料(非表示)'!D8</f>
        <v>2.4E-2</v>
      </c>
      <c r="F80" s="92">
        <f>'資料(非表示)'!E8</f>
        <v>3.0000000000000001E-3</v>
      </c>
      <c r="G80" s="91"/>
      <c r="H80" s="4"/>
      <c r="I80" s="4"/>
      <c r="J80" s="4"/>
      <c r="K80" s="4"/>
      <c r="L80" s="4"/>
      <c r="M80" s="4"/>
      <c r="N80" s="4"/>
    </row>
    <row r="81" spans="1:14" ht="24.75" customHeight="1" x14ac:dyDescent="0.45">
      <c r="A81" s="4"/>
      <c r="B81" s="93" t="str">
        <f>'資料(非表示)'!A9</f>
        <v>均等割</v>
      </c>
      <c r="C81" s="93">
        <f>'資料(非表示)'!B9</f>
        <v>23400</v>
      </c>
      <c r="D81" s="93">
        <f>'資料(非表示)'!C9</f>
        <v>8000</v>
      </c>
      <c r="E81" s="93">
        <f>'資料(非表示)'!D9</f>
        <v>7700</v>
      </c>
      <c r="F81" s="93">
        <f>'資料(非表示)'!E9</f>
        <v>1156</v>
      </c>
      <c r="G81" s="93"/>
      <c r="H81" s="4"/>
      <c r="I81" s="4"/>
      <c r="J81" s="4"/>
      <c r="K81" s="4"/>
      <c r="L81" s="4"/>
      <c r="M81" s="4"/>
      <c r="N81" s="4"/>
    </row>
    <row r="82" spans="1:14" ht="24.75" customHeight="1" x14ac:dyDescent="0.45">
      <c r="A82" s="4"/>
      <c r="B82" s="91" t="str">
        <f>'資料(非表示)'!A10</f>
        <v>平等割</v>
      </c>
      <c r="C82" s="91">
        <f>'資料(非表示)'!B10</f>
        <v>21000</v>
      </c>
      <c r="D82" s="91">
        <f>'資料(非表示)'!C10</f>
        <v>7100</v>
      </c>
      <c r="E82" s="91">
        <f>'資料(非表示)'!D10</f>
        <v>5100</v>
      </c>
      <c r="F82" s="91">
        <f>'資料(非表示)'!E10</f>
        <v>988</v>
      </c>
      <c r="G82" s="91"/>
      <c r="H82" s="4"/>
      <c r="I82" s="4"/>
      <c r="J82" s="4"/>
      <c r="K82" s="4"/>
      <c r="L82" s="4"/>
      <c r="M82" s="4"/>
      <c r="N82" s="4"/>
    </row>
    <row r="83" spans="1:14" ht="24.75" customHeight="1" x14ac:dyDescent="0.45">
      <c r="A83" s="4"/>
      <c r="B83" s="93" t="str">
        <f>'資料(非表示)'!A11</f>
        <v>賦課限度額</v>
      </c>
      <c r="C83" s="93">
        <f>'資料(非表示)'!B11</f>
        <v>670000</v>
      </c>
      <c r="D83" s="93">
        <f>'資料(非表示)'!C11</f>
        <v>260000</v>
      </c>
      <c r="E83" s="93">
        <f>'資料(非表示)'!D11</f>
        <v>170000</v>
      </c>
      <c r="F83" s="93">
        <f>'資料(非表示)'!E11</f>
        <v>30000</v>
      </c>
      <c r="G83" s="93">
        <f>'資料(非表示)'!E12</f>
        <v>1130000</v>
      </c>
      <c r="H83" s="4"/>
      <c r="I83" s="4"/>
      <c r="J83" s="4"/>
      <c r="K83" s="4"/>
      <c r="L83" s="4"/>
      <c r="M83" s="4"/>
      <c r="N83" s="4"/>
    </row>
    <row r="84" spans="1:14" ht="24.75" customHeight="1" x14ac:dyDescent="0.45">
      <c r="A84" s="4"/>
      <c r="B84" s="88"/>
      <c r="C84" s="88"/>
      <c r="D84" s="88"/>
      <c r="E84" s="88"/>
      <c r="F84" s="88"/>
      <c r="G84" s="94" t="s">
        <v>63</v>
      </c>
      <c r="H84" s="4"/>
      <c r="I84" s="4"/>
      <c r="J84" s="4"/>
      <c r="K84" s="4"/>
      <c r="L84" s="4"/>
      <c r="M84" s="4"/>
      <c r="N84" s="4"/>
    </row>
  </sheetData>
  <sheetProtection algorithmName="SHA-512" hashValue="tqtq/LU7hoxJeuAkgg2KkXZzc7z5w4Ihlwg1jpSnkVGSC+iLkKdkX3uVpzsHXoKpVGFVtgsAD0tEqRT88poQrQ==" saltValue="wkqcNQ5AI1dLgFxELealaA==" spinCount="100000" sheet="1" objects="1" scenarios="1"/>
  <mergeCells count="8">
    <mergeCell ref="A50:M50"/>
    <mergeCell ref="B54:D55"/>
    <mergeCell ref="G54:H55"/>
    <mergeCell ref="A23:M23"/>
    <mergeCell ref="A24:M24"/>
    <mergeCell ref="L35:M35"/>
    <mergeCell ref="B37:J37"/>
    <mergeCell ref="A38:A43"/>
  </mergeCells>
  <phoneticPr fontId="97"/>
  <conditionalFormatting sqref="D38:I43">
    <cfRule type="expression" dxfId="1" priority="2">
      <formula>IF($C38="未就学児",1,0)</formula>
    </cfRule>
    <cfRule type="expression" dxfId="0" priority="3">
      <formula>IF(OR($C38="",$C38="加入しない"),1,0)</formula>
    </cfRule>
  </conditionalFormatting>
  <dataValidations count="5">
    <dataValidation operator="equal" allowBlank="1" showInputMessage="1" showErrorMessage="1" sqref="A2:I21 K2:AMJ23 A22:D22 H22:I22 A23:I23 A24:A30 C24:AMJ24 B25:AMJ25 B26:F26 I26 M26:AMJ28 D27:D29 F27:K27 B28:F28 I28 B29:B30 E29 G29:AMJ31 C30 A31:C31 A32:H32 J32 L32:AMJ32 A33:A38 D33:D35 F33:K34 M33:AMJ34 B35:L35 N35:AMJ35 B36:B43 J36:AMJ36 K37:AMJ37 J38:AMJ43 E44 A46:B49 D46:AMJ46 C47:AMJ47 D48:AMJ48 C49:I49 K49:AMJ50 A50:I50 A51:A60 C51:AMJ52 B53:AMJ53 B54:B56 E54:G54 I54:J55 L54:AMJ55 E55:F55 C56:AMJ57 B58:B59 D58:G58 I58:AMJ58 C59:AMJ60 H63" xr:uid="{00000000-0002-0000-0000-000000000000}">
      <formula1>0</formula1>
      <formula2>0</formula2>
    </dataValidation>
    <dataValidation type="list" operator="equal" allowBlank="1" showInputMessage="1" showErrorMessage="1" sqref="C29" xr:uid="{00000000-0002-0000-0000-000001000000}">
      <formula1>"1,2,3,4,5,6,7"</formula1>
      <formula2>0</formula2>
    </dataValidation>
    <dataValidation type="list" operator="equal" allowBlank="1" showInputMessage="1" showErrorMessage="1" sqref="C36" xr:uid="{00000000-0002-0000-0000-000002000000}">
      <formula1>"加入しない,小・中・高校生,18歳~39歳,40歳~64歳,65歳~74歳"</formula1>
      <formula2>0</formula2>
    </dataValidation>
    <dataValidation type="whole" allowBlank="1" showInputMessage="1" showErrorMessage="1" errorTitle="入力エラー" error="半角数字を入力してください" sqref="D36:I36 D38:I43" xr:uid="{00000000-0002-0000-0000-000003000000}">
      <formula1>0</formula1>
      <formula2>999999999</formula2>
    </dataValidation>
    <dataValidation type="list" operator="equal" allowBlank="1" showInputMessage="1" showErrorMessage="1" sqref="C38:C43" xr:uid="{00000000-0002-0000-0000-000004000000}">
      <formula1>"未就学児,小・中・高校生,18歳～39歳,40～64歳,65～74歳"</formula1>
      <formula2>0</formula2>
    </dataValidation>
  </dataValidations>
  <pageMargins left="0.7" right="0.7" top="0.75" bottom="0.75" header="0.51180555555555496" footer="0.51180555555555496"/>
  <pageSetup paperSize="9"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41"/>
  <sheetViews>
    <sheetView zoomScaleNormal="100" zoomScalePageLayoutView="60" workbookViewId="0"/>
  </sheetViews>
  <sheetFormatPr defaultRowHeight="18.600000000000001" x14ac:dyDescent="0.45"/>
  <cols>
    <col min="1" max="1" width="2.796875" style="95"/>
    <col min="2" max="3" width="2.796875" style="96"/>
    <col min="4" max="4" width="2.796875" style="95"/>
    <col min="5" max="11" width="11.09765625" style="95"/>
    <col min="12" max="20" width="8.3984375" style="95"/>
    <col min="21" max="24" width="13.8984375" style="95"/>
    <col min="25" max="1025" width="9" style="95"/>
  </cols>
  <sheetData>
    <row r="1" spans="1:26" s="98" customFormat="1" ht="45" customHeight="1" x14ac:dyDescent="0.45">
      <c r="A1" s="97" t="s">
        <v>64</v>
      </c>
      <c r="B1" s="97"/>
      <c r="C1" s="97"/>
      <c r="D1" s="97"/>
      <c r="E1" s="97"/>
      <c r="F1" s="97"/>
      <c r="G1" s="97"/>
      <c r="H1" s="97"/>
      <c r="I1" s="97"/>
      <c r="J1" s="97"/>
      <c r="K1" s="97"/>
      <c r="L1" s="97"/>
      <c r="M1" s="97"/>
      <c r="N1" s="97"/>
      <c r="O1" s="97"/>
      <c r="P1" s="97"/>
      <c r="Q1" s="97"/>
      <c r="R1" s="97"/>
      <c r="S1" s="97"/>
      <c r="T1" s="97"/>
      <c r="U1" s="97"/>
      <c r="V1" s="97"/>
      <c r="W1" s="97"/>
      <c r="X1" s="97"/>
    </row>
    <row r="2" spans="1:26" ht="11.25" customHeight="1" x14ac:dyDescent="0.45">
      <c r="B2" s="99"/>
      <c r="C2" s="99"/>
      <c r="D2"/>
      <c r="E2"/>
      <c r="F2"/>
      <c r="G2"/>
      <c r="H2"/>
      <c r="I2"/>
      <c r="J2"/>
      <c r="K2"/>
      <c r="N2" s="100"/>
      <c r="Z2"/>
    </row>
    <row r="3" spans="1:26" ht="18" x14ac:dyDescent="0.45">
      <c r="B3" s="101"/>
      <c r="C3" s="102" t="s">
        <v>65</v>
      </c>
      <c r="D3" s="103"/>
      <c r="E3" s="103"/>
      <c r="F3" s="103"/>
      <c r="G3" s="103"/>
      <c r="H3" s="103"/>
      <c r="I3" s="103"/>
      <c r="J3" s="103"/>
      <c r="K3" s="104"/>
      <c r="N3" s="105" t="s">
        <v>66</v>
      </c>
      <c r="O3" s="106"/>
      <c r="P3" s="106"/>
      <c r="Q3" s="106"/>
      <c r="R3" s="106"/>
      <c r="S3" s="106"/>
      <c r="T3" s="106"/>
      <c r="U3" s="106"/>
      <c r="V3" s="106"/>
      <c r="W3" s="106"/>
      <c r="X3" s="106"/>
      <c r="Y3"/>
      <c r="Z3"/>
    </row>
    <row r="4" spans="1:26" x14ac:dyDescent="0.45">
      <c r="B4" s="107"/>
      <c r="C4" s="99"/>
      <c r="D4" s="108" t="s">
        <v>67</v>
      </c>
      <c r="E4" s="108"/>
      <c r="F4" s="108"/>
      <c r="G4" s="108"/>
      <c r="H4" s="108"/>
      <c r="I4" s="108"/>
      <c r="J4" s="108"/>
      <c r="K4" s="109"/>
      <c r="N4" s="110"/>
      <c r="O4"/>
      <c r="P4"/>
      <c r="Q4"/>
      <c r="R4"/>
      <c r="S4" s="328"/>
      <c r="T4" s="329" t="s">
        <v>68</v>
      </c>
      <c r="U4" s="329" t="s">
        <v>30</v>
      </c>
      <c r="V4" s="329" t="s">
        <v>26</v>
      </c>
      <c r="W4" s="329" t="s">
        <v>28</v>
      </c>
      <c r="X4" s="329"/>
      <c r="Y4" s="111"/>
      <c r="Z4"/>
    </row>
    <row r="5" spans="1:26" x14ac:dyDescent="0.45">
      <c r="B5" s="107"/>
      <c r="C5" s="99"/>
      <c r="D5" s="108"/>
      <c r="E5" s="108" t="s">
        <v>69</v>
      </c>
      <c r="F5" s="108"/>
      <c r="G5" s="108"/>
      <c r="H5" s="108"/>
      <c r="I5" s="108"/>
      <c r="J5" s="108"/>
      <c r="K5" s="109"/>
      <c r="N5" s="112" t="s">
        <v>70</v>
      </c>
      <c r="O5"/>
      <c r="P5"/>
      <c r="Q5"/>
      <c r="R5"/>
      <c r="S5" s="328"/>
      <c r="T5" s="329"/>
      <c r="U5" s="329"/>
      <c r="V5" s="329"/>
      <c r="W5" s="1" t="s">
        <v>71</v>
      </c>
      <c r="X5" s="1" t="s">
        <v>72</v>
      </c>
      <c r="Y5" s="111"/>
      <c r="Z5"/>
    </row>
    <row r="6" spans="1:26" ht="15.75" customHeight="1" x14ac:dyDescent="0.45">
      <c r="B6" s="107"/>
      <c r="C6" s="99"/>
      <c r="D6" s="108"/>
      <c r="E6" s="108" t="s">
        <v>73</v>
      </c>
      <c r="F6" s="108"/>
      <c r="G6" s="108"/>
      <c r="H6" s="108"/>
      <c r="I6" s="108"/>
      <c r="J6" s="108"/>
      <c r="K6" s="109"/>
      <c r="N6" s="113" t="s">
        <v>74</v>
      </c>
      <c r="O6"/>
      <c r="P6"/>
      <c r="Q6"/>
      <c r="R6"/>
      <c r="S6" s="328" t="s">
        <v>75</v>
      </c>
      <c r="T6" s="330" t="s">
        <v>76</v>
      </c>
      <c r="U6" s="331" t="s">
        <v>77</v>
      </c>
      <c r="V6" s="332" t="s">
        <v>78</v>
      </c>
      <c r="W6" s="332"/>
      <c r="X6" s="332"/>
      <c r="Y6" s="111"/>
      <c r="Z6"/>
    </row>
    <row r="7" spans="1:26" x14ac:dyDescent="0.45">
      <c r="B7" s="107"/>
      <c r="C7" s="99"/>
      <c r="D7" s="108"/>
      <c r="E7" s="108"/>
      <c r="F7" s="108"/>
      <c r="G7" s="108"/>
      <c r="H7" s="108"/>
      <c r="I7" s="108"/>
      <c r="J7" s="108"/>
      <c r="K7" s="109"/>
      <c r="N7" s="113" t="s">
        <v>79</v>
      </c>
      <c r="O7"/>
      <c r="P7"/>
      <c r="Q7"/>
      <c r="R7"/>
      <c r="S7" s="328"/>
      <c r="T7" s="330"/>
      <c r="U7" s="331"/>
      <c r="V7" s="332"/>
      <c r="W7" s="332"/>
      <c r="X7" s="332"/>
      <c r="Y7" s="111"/>
      <c r="Z7"/>
    </row>
    <row r="8" spans="1:26" ht="18" x14ac:dyDescent="0.45">
      <c r="B8" s="114"/>
      <c r="C8" s="115" t="s">
        <v>80</v>
      </c>
      <c r="D8" s="108"/>
      <c r="E8" s="108"/>
      <c r="F8" s="108"/>
      <c r="G8" s="108"/>
      <c r="H8" s="108"/>
      <c r="I8" s="108"/>
      <c r="J8" s="108"/>
      <c r="K8" s="109"/>
      <c r="N8"/>
      <c r="O8"/>
      <c r="P8"/>
      <c r="Q8"/>
      <c r="R8"/>
      <c r="S8" s="328" t="s">
        <v>81</v>
      </c>
      <c r="T8" s="330"/>
      <c r="U8" s="331"/>
      <c r="V8" s="333" t="s">
        <v>82</v>
      </c>
      <c r="W8" s="333"/>
      <c r="X8" s="333"/>
      <c r="Y8" s="111"/>
      <c r="Z8"/>
    </row>
    <row r="9" spans="1:26" ht="18.75" customHeight="1" x14ac:dyDescent="0.45">
      <c r="B9" s="107"/>
      <c r="C9" s="99"/>
      <c r="D9" s="108" t="s">
        <v>83</v>
      </c>
      <c r="E9" s="108"/>
      <c r="F9" s="108"/>
      <c r="G9" s="108"/>
      <c r="H9" s="108"/>
      <c r="I9" s="108"/>
      <c r="J9" s="108"/>
      <c r="K9" s="109"/>
      <c r="N9" s="112" t="s">
        <v>84</v>
      </c>
      <c r="O9"/>
      <c r="P9"/>
      <c r="Q9"/>
      <c r="R9"/>
      <c r="S9" s="328"/>
      <c r="T9" s="330"/>
      <c r="U9" s="331"/>
      <c r="V9" s="333"/>
      <c r="W9" s="333"/>
      <c r="X9" s="333"/>
      <c r="Y9" s="111"/>
      <c r="Z9"/>
    </row>
    <row r="10" spans="1:26" x14ac:dyDescent="0.45">
      <c r="B10" s="107"/>
      <c r="C10" s="99"/>
      <c r="D10" s="108"/>
      <c r="E10" s="108" t="s">
        <v>85</v>
      </c>
      <c r="F10" s="108"/>
      <c r="G10" s="108"/>
      <c r="H10" s="108"/>
      <c r="I10" s="108"/>
      <c r="J10" s="108"/>
      <c r="K10" s="109"/>
      <c r="N10" s="116" t="s">
        <v>86</v>
      </c>
      <c r="O10"/>
      <c r="P10"/>
      <c r="Q10"/>
      <c r="R10"/>
      <c r="S10" s="328" t="s">
        <v>87</v>
      </c>
      <c r="T10" s="330"/>
      <c r="U10" s="331"/>
      <c r="V10" s="334"/>
      <c r="W10" s="335"/>
      <c r="X10" s="335" t="s">
        <v>88</v>
      </c>
      <c r="Y10" s="111"/>
      <c r="Z10"/>
    </row>
    <row r="11" spans="1:26" x14ac:dyDescent="0.45">
      <c r="B11" s="107"/>
      <c r="C11" s="99"/>
      <c r="D11" s="108"/>
      <c r="E11" s="108" t="s">
        <v>89</v>
      </c>
      <c r="F11" s="108"/>
      <c r="G11" s="108"/>
      <c r="H11" s="108"/>
      <c r="I11" s="108"/>
      <c r="J11" s="108"/>
      <c r="K11" s="109"/>
      <c r="N11" s="117" t="s">
        <v>90</v>
      </c>
      <c r="O11"/>
      <c r="P11"/>
      <c r="Q11"/>
      <c r="R11"/>
      <c r="S11" s="328"/>
      <c r="T11" s="330"/>
      <c r="U11" s="331"/>
      <c r="V11" s="334"/>
      <c r="W11" s="335"/>
      <c r="X11" s="335"/>
      <c r="Y11" s="111"/>
      <c r="Z11"/>
    </row>
    <row r="12" spans="1:26" ht="19.5" customHeight="1" x14ac:dyDescent="0.45">
      <c r="B12" s="107"/>
      <c r="C12" s="99"/>
      <c r="D12" s="108"/>
      <c r="E12" s="108" t="s">
        <v>91</v>
      </c>
      <c r="F12" s="108"/>
      <c r="G12" s="108"/>
      <c r="H12" s="108"/>
      <c r="I12" s="108"/>
      <c r="J12" s="108"/>
      <c r="K12" s="109"/>
      <c r="N12" s="117" t="s">
        <v>79</v>
      </c>
      <c r="O12"/>
      <c r="P12"/>
      <c r="Q12"/>
      <c r="R12"/>
      <c r="S12" s="328" t="s">
        <v>92</v>
      </c>
      <c r="T12" s="332" t="s">
        <v>93</v>
      </c>
      <c r="U12" s="333" t="s">
        <v>94</v>
      </c>
      <c r="V12" s="333"/>
      <c r="W12" s="333"/>
      <c r="X12" s="335" t="s">
        <v>95</v>
      </c>
      <c r="Y12" s="111"/>
      <c r="Z12"/>
    </row>
    <row r="13" spans="1:26" ht="15.75" customHeight="1" x14ac:dyDescent="0.45">
      <c r="B13" s="107"/>
      <c r="C13" s="99"/>
      <c r="D13" s="108"/>
      <c r="E13" s="108"/>
      <c r="F13" s="108"/>
      <c r="G13" s="108"/>
      <c r="H13" s="108"/>
      <c r="I13" s="108"/>
      <c r="J13" s="108"/>
      <c r="K13" s="109"/>
      <c r="N13"/>
      <c r="O13"/>
      <c r="P13"/>
      <c r="Q13"/>
      <c r="R13"/>
      <c r="S13" s="328"/>
      <c r="T13" s="332"/>
      <c r="U13" s="333"/>
      <c r="V13" s="333"/>
      <c r="W13" s="333"/>
      <c r="X13" s="335"/>
      <c r="Y13" s="111"/>
      <c r="Z13"/>
    </row>
    <row r="14" spans="1:26" ht="18" x14ac:dyDescent="0.45">
      <c r="B14" s="114"/>
      <c r="C14" s="115" t="s">
        <v>96</v>
      </c>
      <c r="D14" s="108"/>
      <c r="E14" s="108"/>
      <c r="F14" s="108"/>
      <c r="G14" s="108"/>
      <c r="H14" s="108"/>
      <c r="I14" s="108"/>
      <c r="J14" s="108"/>
      <c r="K14" s="109"/>
      <c r="N14" s="116" t="s">
        <v>97</v>
      </c>
      <c r="O14"/>
      <c r="P14"/>
      <c r="Q14"/>
      <c r="R14"/>
      <c r="S14"/>
      <c r="T14"/>
      <c r="U14"/>
      <c r="V14"/>
      <c r="W14"/>
      <c r="X14"/>
      <c r="Y14" s="111"/>
      <c r="Z14"/>
    </row>
    <row r="15" spans="1:26" x14ac:dyDescent="0.45">
      <c r="B15" s="107"/>
      <c r="C15" s="99"/>
      <c r="D15" s="108" t="s">
        <v>98</v>
      </c>
      <c r="E15" s="108"/>
      <c r="F15" s="108"/>
      <c r="G15" s="108"/>
      <c r="H15" s="108"/>
      <c r="I15" s="108"/>
      <c r="J15" s="108"/>
      <c r="K15" s="109"/>
      <c r="N15" s="117" t="s">
        <v>99</v>
      </c>
      <c r="O15"/>
      <c r="P15"/>
      <c r="Q15"/>
      <c r="R15"/>
      <c r="S15"/>
      <c r="T15"/>
      <c r="U15"/>
      <c r="V15"/>
      <c r="W15"/>
      <c r="X15"/>
      <c r="Y15"/>
      <c r="Z15"/>
    </row>
    <row r="16" spans="1:26" x14ac:dyDescent="0.45">
      <c r="B16" s="107"/>
      <c r="C16" s="99"/>
      <c r="D16" s="108"/>
      <c r="E16" s="95" t="s">
        <v>100</v>
      </c>
      <c r="F16" s="108"/>
      <c r="G16" s="108"/>
      <c r="H16" s="108"/>
      <c r="I16" s="108"/>
      <c r="J16" s="108"/>
      <c r="K16" s="109"/>
      <c r="N16" s="117" t="s">
        <v>101</v>
      </c>
      <c r="O16"/>
      <c r="P16"/>
      <c r="Q16"/>
      <c r="R16"/>
      <c r="S16"/>
      <c r="T16"/>
      <c r="U16"/>
      <c r="V16" s="336"/>
      <c r="W16" s="336"/>
      <c r="X16" s="336"/>
      <c r="Y16" s="108"/>
      <c r="Z16"/>
    </row>
    <row r="17" spans="2:26" x14ac:dyDescent="0.45">
      <c r="B17" s="107"/>
      <c r="C17" s="99"/>
      <c r="D17" s="108"/>
      <c r="E17" s="108"/>
      <c r="F17" s="108"/>
      <c r="G17" s="108"/>
      <c r="H17" s="108"/>
      <c r="I17" s="108"/>
      <c r="J17" s="108"/>
      <c r="K17" s="109"/>
      <c r="N17" s="117" t="s">
        <v>102</v>
      </c>
      <c r="O17"/>
      <c r="P17"/>
      <c r="Q17"/>
      <c r="R17"/>
      <c r="S17"/>
      <c r="T17"/>
      <c r="U17"/>
      <c r="V17"/>
      <c r="W17"/>
      <c r="X17"/>
      <c r="Y17"/>
      <c r="Z17" s="108"/>
    </row>
    <row r="18" spans="2:26" ht="18" x14ac:dyDescent="0.45">
      <c r="B18" s="114"/>
      <c r="C18" s="115" t="s">
        <v>103</v>
      </c>
      <c r="D18" s="108"/>
      <c r="E18" s="108"/>
      <c r="F18" s="108"/>
      <c r="G18" s="108"/>
      <c r="H18" s="108"/>
      <c r="I18" s="108"/>
      <c r="J18" s="108"/>
      <c r="K18" s="109"/>
      <c r="N18" s="117" t="s">
        <v>104</v>
      </c>
      <c r="O18"/>
      <c r="P18"/>
      <c r="Q18"/>
      <c r="R18"/>
      <c r="S18"/>
      <c r="T18"/>
      <c r="U18"/>
      <c r="V18"/>
      <c r="W18"/>
      <c r="X18"/>
      <c r="Y18" s="108"/>
      <c r="Z18" s="108"/>
    </row>
    <row r="19" spans="2:26" x14ac:dyDescent="0.45">
      <c r="B19" s="107"/>
      <c r="C19" s="99"/>
      <c r="D19" s="108" t="s">
        <v>105</v>
      </c>
      <c r="E19" s="108"/>
      <c r="F19" s="108"/>
      <c r="G19" s="108"/>
      <c r="H19" s="108"/>
      <c r="I19" s="108"/>
      <c r="J19" s="108"/>
      <c r="K19" s="109"/>
      <c r="N19"/>
      <c r="O19"/>
      <c r="P19"/>
      <c r="Q19"/>
      <c r="R19"/>
      <c r="S19"/>
      <c r="T19"/>
      <c r="U19"/>
      <c r="V19"/>
      <c r="W19"/>
      <c r="X19"/>
      <c r="Y19" s="108"/>
      <c r="Z19" s="108"/>
    </row>
    <row r="20" spans="2:26" x14ac:dyDescent="0.45">
      <c r="B20" s="107"/>
      <c r="C20" s="99"/>
      <c r="D20" s="108"/>
      <c r="E20" s="108" t="s">
        <v>106</v>
      </c>
      <c r="F20" s="108"/>
      <c r="G20" s="108"/>
      <c r="H20" s="108"/>
      <c r="I20" s="108"/>
      <c r="J20" s="108"/>
      <c r="K20" s="109"/>
      <c r="N20" s="112" t="s">
        <v>107</v>
      </c>
      <c r="O20"/>
      <c r="P20"/>
      <c r="Q20"/>
      <c r="R20"/>
      <c r="S20"/>
      <c r="T20"/>
      <c r="U20"/>
      <c r="V20"/>
      <c r="W20"/>
      <c r="X20"/>
      <c r="Y20" s="108"/>
      <c r="Z20" s="108"/>
    </row>
    <row r="21" spans="2:26" x14ac:dyDescent="0.45">
      <c r="B21" s="118"/>
      <c r="C21" s="119"/>
      <c r="D21" s="120"/>
      <c r="E21" s="120"/>
      <c r="F21" s="120"/>
      <c r="G21" s="120"/>
      <c r="H21" s="120"/>
      <c r="I21" s="120"/>
      <c r="J21" s="120"/>
      <c r="K21" s="121"/>
      <c r="N21" s="113" t="s">
        <v>108</v>
      </c>
      <c r="O21"/>
      <c r="P21"/>
      <c r="Q21"/>
      <c r="R21"/>
      <c r="S21"/>
      <c r="T21"/>
      <c r="U21"/>
      <c r="V21"/>
      <c r="W21"/>
      <c r="X21"/>
      <c r="Y21" s="108"/>
      <c r="Z21" s="108"/>
    </row>
    <row r="22" spans="2:26" x14ac:dyDescent="0.45">
      <c r="N22" s="113" t="s">
        <v>79</v>
      </c>
      <c r="O22"/>
      <c r="P22"/>
      <c r="Q22"/>
      <c r="R22"/>
      <c r="S22"/>
      <c r="T22"/>
      <c r="U22"/>
      <c r="V22"/>
      <c r="W22"/>
      <c r="X22"/>
      <c r="Y22" s="108"/>
      <c r="Z22" s="108"/>
    </row>
    <row r="23" spans="2:26" x14ac:dyDescent="0.45">
      <c r="N23"/>
      <c r="O23"/>
      <c r="P23"/>
      <c r="Q23"/>
      <c r="R23"/>
      <c r="S23"/>
      <c r="T23"/>
      <c r="U23"/>
      <c r="V23"/>
      <c r="W23"/>
      <c r="X23"/>
      <c r="Y23" s="108"/>
      <c r="Z23" s="108"/>
    </row>
    <row r="24" spans="2:26" x14ac:dyDescent="0.45">
      <c r="N24" s="113"/>
      <c r="O24"/>
      <c r="P24"/>
      <c r="Q24"/>
      <c r="R24"/>
      <c r="S24"/>
      <c r="T24"/>
      <c r="U24"/>
      <c r="V24"/>
      <c r="W24"/>
      <c r="X24"/>
      <c r="Y24"/>
    </row>
    <row r="25" spans="2:26" x14ac:dyDescent="0.45">
      <c r="N25"/>
      <c r="O25"/>
      <c r="P25"/>
      <c r="Q25"/>
      <c r="R25"/>
      <c r="S25"/>
      <c r="T25"/>
      <c r="U25"/>
      <c r="V25"/>
      <c r="W25"/>
      <c r="X25"/>
      <c r="Y25"/>
    </row>
    <row r="26" spans="2:26" x14ac:dyDescent="0.45">
      <c r="N26" s="122" t="s">
        <v>109</v>
      </c>
      <c r="O26" s="123"/>
      <c r="P26" s="123"/>
      <c r="Q26" s="123"/>
      <c r="R26" s="123"/>
      <c r="S26" s="123"/>
      <c r="T26" s="123"/>
      <c r="U26" s="123"/>
      <c r="V26" s="123"/>
      <c r="W26" s="123"/>
      <c r="X26" s="123"/>
      <c r="Y26"/>
    </row>
    <row r="27" spans="2:26" x14ac:dyDescent="0.45">
      <c r="N27"/>
      <c r="S27" s="337"/>
      <c r="T27" s="338" t="s">
        <v>68</v>
      </c>
      <c r="U27" s="338" t="s">
        <v>30</v>
      </c>
      <c r="V27" s="338" t="s">
        <v>26</v>
      </c>
      <c r="W27" s="338" t="s">
        <v>28</v>
      </c>
      <c r="X27" s="338"/>
      <c r="Y27"/>
    </row>
    <row r="28" spans="2:26" x14ac:dyDescent="0.45">
      <c r="N28" s="112" t="s">
        <v>70</v>
      </c>
      <c r="S28" s="337"/>
      <c r="T28" s="337"/>
      <c r="U28" s="337"/>
      <c r="V28" s="337"/>
      <c r="W28" s="124" t="s">
        <v>71</v>
      </c>
      <c r="X28" s="124" t="s">
        <v>72</v>
      </c>
      <c r="Y28"/>
    </row>
    <row r="29" spans="2:26" ht="19.5" customHeight="1" x14ac:dyDescent="0.45">
      <c r="N29" s="113" t="s">
        <v>74</v>
      </c>
      <c r="S29" s="337" t="s">
        <v>75</v>
      </c>
      <c r="T29" s="332" t="s">
        <v>110</v>
      </c>
      <c r="U29" s="333" t="s">
        <v>77</v>
      </c>
      <c r="V29" s="339" t="s">
        <v>78</v>
      </c>
      <c r="W29" s="339"/>
      <c r="X29" s="339"/>
      <c r="Y29"/>
    </row>
    <row r="30" spans="2:26" x14ac:dyDescent="0.45">
      <c r="N30"/>
      <c r="S30" s="337"/>
      <c r="T30" s="332"/>
      <c r="U30" s="333"/>
      <c r="V30" s="339"/>
      <c r="W30" s="339"/>
      <c r="X30" s="339"/>
      <c r="Y30"/>
    </row>
    <row r="31" spans="2:26" x14ac:dyDescent="0.45">
      <c r="N31" s="112" t="s">
        <v>84</v>
      </c>
      <c r="S31" s="337"/>
      <c r="T31" s="332"/>
      <c r="U31" s="333"/>
      <c r="V31" s="333" t="s">
        <v>82</v>
      </c>
      <c r="W31" s="333"/>
      <c r="X31" s="333"/>
      <c r="Y31" s="111"/>
    </row>
    <row r="32" spans="2:26" x14ac:dyDescent="0.45">
      <c r="N32" s="116" t="s">
        <v>86</v>
      </c>
      <c r="S32" s="337"/>
      <c r="T32" s="332"/>
      <c r="U32" s="333"/>
      <c r="V32" s="333"/>
      <c r="W32" s="333"/>
      <c r="X32" s="333"/>
    </row>
    <row r="33" spans="14:24" x14ac:dyDescent="0.45">
      <c r="N33" s="117" t="s">
        <v>90</v>
      </c>
      <c r="S33" s="337" t="s">
        <v>81</v>
      </c>
      <c r="T33" s="332"/>
      <c r="U33" s="333"/>
      <c r="V33" s="334"/>
      <c r="W33" s="335"/>
      <c r="X33" s="335" t="s">
        <v>88</v>
      </c>
    </row>
    <row r="34" spans="14:24" x14ac:dyDescent="0.45">
      <c r="N34" s="117"/>
      <c r="S34" s="337"/>
      <c r="T34" s="332"/>
      <c r="U34" s="333"/>
      <c r="V34" s="334"/>
      <c r="W34" s="335"/>
      <c r="X34" s="335"/>
    </row>
    <row r="35" spans="14:24" x14ac:dyDescent="0.45">
      <c r="N35" s="116" t="s">
        <v>97</v>
      </c>
    </row>
    <row r="36" spans="14:24" x14ac:dyDescent="0.45">
      <c r="N36" s="117" t="s">
        <v>99</v>
      </c>
    </row>
    <row r="37" spans="14:24" x14ac:dyDescent="0.45">
      <c r="N37" s="117" t="s">
        <v>101</v>
      </c>
    </row>
    <row r="38" spans="14:24" x14ac:dyDescent="0.45">
      <c r="N38" s="117" t="s">
        <v>102</v>
      </c>
    </row>
    <row r="39" spans="14:24" x14ac:dyDescent="0.45">
      <c r="N39"/>
    </row>
    <row r="40" spans="14:24" x14ac:dyDescent="0.45">
      <c r="N40" s="112" t="s">
        <v>107</v>
      </c>
    </row>
    <row r="41" spans="14:24" x14ac:dyDescent="0.45">
      <c r="N41" s="113" t="s">
        <v>108</v>
      </c>
    </row>
  </sheetData>
  <sheetProtection algorithmName="SHA-512" hashValue="Zc26HU0D3aKj3fyPSecu6x0HM2gOdfqIJ9JfjWYjWXTCiJs2BC4z2HG9I7THHPC3sHDg8HDce79qS3PSdd7xcA==" saltValue="WPf3ZwgeAMQhZjdZGkh9mA==" spinCount="100000" sheet="1" objects="1" scenarios="1"/>
  <mergeCells count="34">
    <mergeCell ref="S29:S32"/>
    <mergeCell ref="T29:T34"/>
    <mergeCell ref="U29:U34"/>
    <mergeCell ref="V29:X30"/>
    <mergeCell ref="V31:X32"/>
    <mergeCell ref="S33:S34"/>
    <mergeCell ref="V33:V34"/>
    <mergeCell ref="W33:W34"/>
    <mergeCell ref="X33:X34"/>
    <mergeCell ref="S27:S28"/>
    <mergeCell ref="T27:T28"/>
    <mergeCell ref="U27:U28"/>
    <mergeCell ref="V27:V28"/>
    <mergeCell ref="W27:X27"/>
    <mergeCell ref="S12:S13"/>
    <mergeCell ref="T12:T13"/>
    <mergeCell ref="U12:W13"/>
    <mergeCell ref="X12:X13"/>
    <mergeCell ref="V16:X16"/>
    <mergeCell ref="S6:S7"/>
    <mergeCell ref="T6:T11"/>
    <mergeCell ref="U6:U11"/>
    <mergeCell ref="V6:X7"/>
    <mergeCell ref="S8:S9"/>
    <mergeCell ref="V8:X9"/>
    <mergeCell ref="S10:S11"/>
    <mergeCell ref="V10:V11"/>
    <mergeCell ref="W10:W11"/>
    <mergeCell ref="X10:X11"/>
    <mergeCell ref="S4:S5"/>
    <mergeCell ref="T4:T5"/>
    <mergeCell ref="U4:U5"/>
    <mergeCell ref="V4:V5"/>
    <mergeCell ref="W4:X4"/>
  </mergeCells>
  <phoneticPr fontId="97"/>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84"/>
  <sheetViews>
    <sheetView zoomScaleNormal="100" zoomScalePageLayoutView="60" workbookViewId="0"/>
  </sheetViews>
  <sheetFormatPr defaultRowHeight="18" x14ac:dyDescent="0.45"/>
  <cols>
    <col min="1" max="1025" width="9" style="125"/>
  </cols>
  <sheetData>
    <row r="1" spans="1:1024" s="131" customFormat="1" ht="43.5" customHeight="1" x14ac:dyDescent="0.45">
      <c r="A1" s="126" t="s">
        <v>111</v>
      </c>
      <c r="B1" s="127"/>
      <c r="C1" s="127"/>
      <c r="D1" s="127"/>
      <c r="E1" s="127"/>
      <c r="F1" s="127"/>
      <c r="G1" s="127"/>
      <c r="H1" s="127"/>
      <c r="I1" s="127"/>
      <c r="J1" s="127"/>
      <c r="K1" s="127"/>
      <c r="L1" s="128"/>
      <c r="M1" s="129"/>
      <c r="N1" s="127"/>
      <c r="O1" s="127"/>
      <c r="P1" s="127"/>
      <c r="Q1" s="130"/>
      <c r="R1" s="130"/>
      <c r="S1" s="130"/>
    </row>
    <row r="2" spans="1:1024" ht="22.8" x14ac:dyDescent="0.45">
      <c r="A2"/>
      <c r="B2"/>
      <c r="C2"/>
      <c r="D2"/>
      <c r="E2"/>
      <c r="F2"/>
      <c r="G2"/>
      <c r="H2"/>
      <c r="I2"/>
      <c r="J2"/>
      <c r="K2" s="132"/>
      <c r="L2"/>
      <c r="M2"/>
      <c r="N2" s="133"/>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22.8" x14ac:dyDescent="0.45">
      <c r="A3"/>
      <c r="B3" s="134" t="str">
        <f>"令和"&amp;'資料(非表示)'!$B$3&amp;"年度分の試算をする場合"</f>
        <v>令和8年度分の試算をする場合</v>
      </c>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s="135" customFormat="1" ht="16.2" x14ac:dyDescent="0.45"/>
    <row r="5" spans="1:1024" s="135" customFormat="1" ht="16.2" x14ac:dyDescent="0.45">
      <c r="B5" s="136" t="s">
        <v>112</v>
      </c>
    </row>
    <row r="6" spans="1:1024" s="135" customFormat="1" ht="16.2" x14ac:dyDescent="0.45">
      <c r="B6" s="137" t="str">
        <f>"・令和"&amp;'資料(非表示)'!$B$3&amp;"年4月2日現在の年齢区分を選択してください。"</f>
        <v>・令和8年4月2日現在の年齢区分を選択してください。</v>
      </c>
    </row>
    <row r="7" spans="1:1024" s="135" customFormat="1" x14ac:dyDescent="0.45">
      <c r="B7"/>
    </row>
    <row r="8" spans="1:1024" s="135" customFormat="1" ht="16.2" x14ac:dyDescent="0.45">
      <c r="B8" s="136" t="s">
        <v>113</v>
      </c>
    </row>
    <row r="9" spans="1:1024" s="135" customFormat="1" ht="16.2" x14ac:dyDescent="0.45">
      <c r="B9" s="137" t="str">
        <f>"・令和"&amp;'資料(非表示)'!$B$3-1&amp;"年1月から12月までの給与収入額(総支給額)、給与所得の源泉徴収票をお持ちの方は「支払金額」の欄の数字を入力してください。"</f>
        <v>・令和7年1月から12月までの給与収入額(総支給額)、給与所得の源泉徴収票をお持ちの方は「支払金額」の欄の数字を入力してください。</v>
      </c>
    </row>
    <row r="10" spans="1:1024" s="135" customFormat="1" ht="16.2" x14ac:dyDescent="0.45">
      <c r="B10" s="137" t="str">
        <f>"・令和"&amp;'資料(非表示)'!$B$3-1&amp;"年1月から12月までの公的年金収入額(年間支給額)、公的年金等の源泉徴収票をお持ちの方は「支払金額」の欄の数字を入力してください。"</f>
        <v>・令和7年1月から12月までの公的年金収入額(年間支給額)、公的年金等の源泉徴収票をお持ちの方は「支払金額」の欄の数字を入力してください。</v>
      </c>
    </row>
    <row r="11" spans="1:1024" s="135" customFormat="1" ht="16.2" x14ac:dyDescent="0.45">
      <c r="B11" s="138" t="s">
        <v>114</v>
      </c>
    </row>
    <row r="12" spans="1:1024" x14ac:dyDescent="0.45">
      <c r="A12" s="135"/>
      <c r="B12" s="137" t="str">
        <f>"・令和"&amp;'資料(非表示)'!$B$3-1&amp;"年1月から12月までの給与・公的年金以外の所得(営業や不動産所得などで必要経費を差し引いた額)の合計金額の数字を入力してください。"</f>
        <v>・令和7年1月から12月までの給与・公的年金以外の所得(営業や不動産所得などで必要経費を差し引いた額)の合計金額の数字を入力してください。</v>
      </c>
      <c r="C12"/>
      <c r="D12"/>
      <c r="E12"/>
      <c r="F12"/>
      <c r="G12"/>
      <c r="H12"/>
      <c r="I12"/>
      <c r="J12"/>
      <c r="K12"/>
      <c r="L12"/>
      <c r="M12"/>
      <c r="N12"/>
      <c r="O12"/>
      <c r="P12"/>
      <c r="Q12"/>
      <c r="R12"/>
      <c r="S12"/>
    </row>
    <row r="13" spans="1:1024" x14ac:dyDescent="0.45">
      <c r="A13" s="135"/>
      <c r="B13" s="137" t="str">
        <f>"・令和"&amp;'資料(非表示)'!$B$3&amp;"年1月1日現在の住所地において、収入の申告をしていない方は、試算と実際の賦課金額が異なることがあります。"</f>
        <v>・令和8年1月1日現在の住所地において、収入の申告をしていない方は、試算と実際の賦課金額が異なることがあります。</v>
      </c>
      <c r="C13"/>
      <c r="D13"/>
      <c r="E13"/>
      <c r="F13"/>
      <c r="G13"/>
      <c r="H13"/>
      <c r="I13"/>
      <c r="J13"/>
      <c r="K13"/>
      <c r="L13"/>
      <c r="M13"/>
      <c r="N13"/>
      <c r="O13"/>
      <c r="P13"/>
      <c r="Q13"/>
      <c r="R13"/>
      <c r="S13"/>
    </row>
    <row r="14" spans="1:1024" x14ac:dyDescent="0.45">
      <c r="A14"/>
      <c r="B14"/>
      <c r="C14"/>
      <c r="D14"/>
      <c r="E14"/>
      <c r="F14"/>
      <c r="G14"/>
      <c r="H14"/>
      <c r="I14"/>
      <c r="J14"/>
      <c r="K14"/>
      <c r="L14"/>
      <c r="M14"/>
      <c r="N14"/>
      <c r="O14"/>
      <c r="P14"/>
      <c r="Q14"/>
      <c r="R14"/>
      <c r="S14"/>
    </row>
    <row r="15" spans="1:1024" x14ac:dyDescent="0.45">
      <c r="A15"/>
      <c r="B15"/>
      <c r="C15"/>
      <c r="D15"/>
      <c r="E15"/>
      <c r="F15"/>
      <c r="G15"/>
      <c r="H15"/>
      <c r="I15"/>
      <c r="J15"/>
      <c r="K15"/>
      <c r="L15"/>
      <c r="M15"/>
      <c r="N15"/>
      <c r="O15"/>
      <c r="P15"/>
      <c r="Q15"/>
      <c r="R15"/>
      <c r="S15"/>
    </row>
    <row r="16" spans="1:1024" ht="20.399999999999999" x14ac:dyDescent="0.45">
      <c r="A16" s="139"/>
      <c r="B16" s="140" t="s">
        <v>115</v>
      </c>
      <c r="C16" s="139"/>
      <c r="D16" s="139"/>
      <c r="E16" s="139"/>
      <c r="F16" s="139"/>
      <c r="G16" s="139"/>
      <c r="H16" s="139"/>
      <c r="I16" s="139"/>
      <c r="J16" s="139"/>
      <c r="K16" s="139"/>
      <c r="L16" s="139"/>
      <c r="M16" s="139"/>
      <c r="N16" s="139"/>
      <c r="O16" s="139"/>
      <c r="P16" s="139"/>
      <c r="Q16" s="139"/>
      <c r="R16" s="139"/>
      <c r="S16" s="139"/>
    </row>
    <row r="17" spans="1:19" x14ac:dyDescent="0.45">
      <c r="A17"/>
      <c r="B17"/>
      <c r="C17"/>
      <c r="D17"/>
      <c r="E17"/>
      <c r="F17"/>
      <c r="G17"/>
      <c r="H17"/>
      <c r="I17"/>
      <c r="J17"/>
      <c r="K17"/>
      <c r="L17"/>
      <c r="M17"/>
      <c r="N17"/>
      <c r="O17"/>
      <c r="P17"/>
      <c r="Q17"/>
      <c r="R17"/>
      <c r="S17"/>
    </row>
    <row r="18" spans="1:19" x14ac:dyDescent="0.45">
      <c r="A18"/>
      <c r="B18"/>
      <c r="C18"/>
      <c r="D18"/>
      <c r="E18"/>
      <c r="F18"/>
      <c r="G18"/>
      <c r="H18"/>
      <c r="I18"/>
      <c r="J18"/>
      <c r="K18"/>
      <c r="L18"/>
      <c r="M18"/>
      <c r="N18"/>
      <c r="O18"/>
      <c r="P18"/>
      <c r="Q18"/>
      <c r="R18"/>
      <c r="S18"/>
    </row>
    <row r="19" spans="1:19" x14ac:dyDescent="0.45">
      <c r="A19"/>
      <c r="B19"/>
      <c r="C19"/>
      <c r="D19"/>
      <c r="E19"/>
      <c r="F19"/>
      <c r="G19"/>
      <c r="H19"/>
      <c r="I19"/>
      <c r="J19"/>
      <c r="K19"/>
      <c r="L19"/>
      <c r="M19"/>
      <c r="N19"/>
      <c r="O19"/>
      <c r="P19"/>
      <c r="Q19"/>
      <c r="R19"/>
      <c r="S19"/>
    </row>
    <row r="20" spans="1:19" x14ac:dyDescent="0.45">
      <c r="A20"/>
      <c r="B20"/>
      <c r="C20"/>
      <c r="D20"/>
      <c r="E20"/>
      <c r="F20"/>
      <c r="G20"/>
      <c r="H20"/>
      <c r="I20"/>
      <c r="J20"/>
      <c r="K20"/>
      <c r="L20"/>
      <c r="M20"/>
      <c r="N20"/>
      <c r="O20"/>
      <c r="P20"/>
      <c r="Q20"/>
      <c r="R20"/>
      <c r="S20"/>
    </row>
    <row r="21" spans="1:19" x14ac:dyDescent="0.45">
      <c r="A21"/>
      <c r="B21"/>
      <c r="C21"/>
      <c r="D21"/>
      <c r="E21"/>
      <c r="F21"/>
      <c r="G21"/>
      <c r="H21"/>
      <c r="I21"/>
      <c r="J21"/>
      <c r="K21"/>
      <c r="L21"/>
      <c r="M21"/>
      <c r="N21"/>
      <c r="O21"/>
      <c r="P21"/>
      <c r="Q21"/>
      <c r="R21"/>
      <c r="S21"/>
    </row>
    <row r="22" spans="1:19" ht="21.6" x14ac:dyDescent="0.45">
      <c r="A22" s="141"/>
      <c r="B22"/>
      <c r="C22"/>
      <c r="D22"/>
      <c r="E22"/>
      <c r="F22"/>
      <c r="G22"/>
      <c r="H22"/>
      <c r="I22"/>
      <c r="J22"/>
      <c r="K22"/>
      <c r="L22"/>
      <c r="M22"/>
      <c r="N22"/>
      <c r="O22"/>
      <c r="P22"/>
      <c r="Q22"/>
      <c r="R22"/>
      <c r="S22"/>
    </row>
    <row r="23" spans="1:19" x14ac:dyDescent="0.45">
      <c r="A23"/>
      <c r="B23"/>
      <c r="C23"/>
      <c r="D23"/>
      <c r="E23"/>
      <c r="F23"/>
      <c r="G23"/>
      <c r="H23"/>
      <c r="I23"/>
      <c r="J23"/>
      <c r="K23"/>
      <c r="L23"/>
      <c r="M23"/>
      <c r="N23"/>
      <c r="O23"/>
      <c r="P23"/>
      <c r="Q23"/>
      <c r="R23"/>
      <c r="S23"/>
    </row>
    <row r="24" spans="1:19" x14ac:dyDescent="0.45">
      <c r="A24"/>
      <c r="B24"/>
      <c r="C24"/>
      <c r="D24"/>
      <c r="E24"/>
      <c r="F24"/>
      <c r="G24"/>
      <c r="H24"/>
      <c r="I24"/>
      <c r="J24"/>
      <c r="K24"/>
      <c r="L24"/>
      <c r="M24"/>
      <c r="N24"/>
      <c r="O24"/>
      <c r="P24"/>
      <c r="Q24"/>
      <c r="R24"/>
      <c r="S24"/>
    </row>
    <row r="25" spans="1:19" x14ac:dyDescent="0.45">
      <c r="A25"/>
      <c r="B25"/>
      <c r="C25"/>
      <c r="D25"/>
      <c r="E25"/>
      <c r="F25"/>
      <c r="G25"/>
      <c r="H25"/>
      <c r="I25"/>
      <c r="J25"/>
      <c r="K25"/>
      <c r="L25"/>
      <c r="M25"/>
      <c r="N25"/>
      <c r="O25"/>
      <c r="P25"/>
      <c r="Q25"/>
      <c r="R25"/>
      <c r="S25"/>
    </row>
    <row r="26" spans="1:19" x14ac:dyDescent="0.45">
      <c r="A26"/>
      <c r="B26"/>
      <c r="C26"/>
      <c r="D26"/>
      <c r="E26"/>
      <c r="F26"/>
      <c r="G26"/>
      <c r="H26"/>
      <c r="I26"/>
      <c r="J26"/>
      <c r="K26"/>
      <c r="L26"/>
      <c r="M26"/>
      <c r="N26"/>
      <c r="O26"/>
      <c r="P26"/>
      <c r="Q26"/>
      <c r="R26"/>
      <c r="S26"/>
    </row>
    <row r="27" spans="1:19" x14ac:dyDescent="0.45">
      <c r="A27"/>
      <c r="B27"/>
      <c r="C27"/>
      <c r="D27"/>
      <c r="E27"/>
      <c r="F27"/>
      <c r="G27"/>
      <c r="H27"/>
      <c r="I27"/>
      <c r="J27"/>
      <c r="K27"/>
      <c r="L27"/>
      <c r="M27"/>
      <c r="N27"/>
      <c r="O27"/>
      <c r="P27"/>
      <c r="Q27"/>
      <c r="R27"/>
      <c r="S27"/>
    </row>
    <row r="28" spans="1:19" x14ac:dyDescent="0.45">
      <c r="A28"/>
      <c r="B28"/>
      <c r="C28"/>
      <c r="D28"/>
      <c r="E28"/>
      <c r="F28"/>
      <c r="G28"/>
      <c r="H28"/>
      <c r="I28"/>
      <c r="J28"/>
      <c r="K28"/>
      <c r="L28"/>
      <c r="M28"/>
      <c r="N28"/>
      <c r="O28"/>
      <c r="P28"/>
      <c r="Q28"/>
      <c r="R28"/>
      <c r="S28"/>
    </row>
    <row r="29" spans="1:19" x14ac:dyDescent="0.45">
      <c r="A29"/>
      <c r="B29"/>
      <c r="C29"/>
      <c r="D29"/>
      <c r="E29"/>
      <c r="F29"/>
      <c r="G29"/>
      <c r="H29"/>
      <c r="I29"/>
      <c r="J29"/>
      <c r="K29"/>
      <c r="L29"/>
      <c r="M29"/>
      <c r="N29"/>
      <c r="O29"/>
      <c r="P29"/>
      <c r="Q29"/>
      <c r="R29"/>
      <c r="S29"/>
    </row>
    <row r="30" spans="1:19" x14ac:dyDescent="0.45">
      <c r="A30"/>
      <c r="B30"/>
      <c r="C30"/>
      <c r="D30"/>
      <c r="E30"/>
      <c r="F30"/>
      <c r="G30"/>
      <c r="H30"/>
      <c r="I30"/>
      <c r="J30"/>
      <c r="K30"/>
      <c r="L30"/>
      <c r="M30"/>
      <c r="N30"/>
      <c r="O30"/>
      <c r="P30"/>
      <c r="Q30"/>
      <c r="R30"/>
      <c r="S30"/>
    </row>
    <row r="31" spans="1:19" x14ac:dyDescent="0.45">
      <c r="A31"/>
      <c r="B31"/>
      <c r="C31"/>
      <c r="D31"/>
      <c r="E31"/>
      <c r="F31"/>
      <c r="G31"/>
      <c r="H31"/>
      <c r="I31"/>
      <c r="J31"/>
      <c r="K31"/>
      <c r="L31"/>
      <c r="M31"/>
      <c r="N31"/>
      <c r="O31"/>
      <c r="P31"/>
      <c r="Q31"/>
      <c r="R31"/>
      <c r="S31"/>
    </row>
    <row r="32" spans="1:19" x14ac:dyDescent="0.45">
      <c r="A32"/>
      <c r="B32"/>
      <c r="C32"/>
      <c r="D32"/>
      <c r="E32"/>
      <c r="F32"/>
      <c r="G32"/>
      <c r="H32"/>
      <c r="I32"/>
      <c r="J32"/>
      <c r="K32"/>
      <c r="L32"/>
      <c r="M32"/>
      <c r="N32"/>
      <c r="O32"/>
      <c r="P32"/>
      <c r="Q32"/>
      <c r="R32"/>
      <c r="S32"/>
    </row>
    <row r="33" spans="1:19" x14ac:dyDescent="0.45">
      <c r="A33"/>
      <c r="B33"/>
      <c r="C33"/>
      <c r="D33"/>
      <c r="E33"/>
      <c r="F33"/>
      <c r="G33"/>
      <c r="H33"/>
      <c r="I33"/>
      <c r="J33"/>
      <c r="K33"/>
      <c r="L33"/>
      <c r="M33"/>
      <c r="N33"/>
      <c r="O33"/>
      <c r="P33"/>
      <c r="Q33"/>
      <c r="R33"/>
      <c r="S33"/>
    </row>
    <row r="34" spans="1:19" x14ac:dyDescent="0.45">
      <c r="A34"/>
      <c r="B34"/>
      <c r="C34"/>
      <c r="D34"/>
      <c r="E34"/>
      <c r="F34"/>
      <c r="G34"/>
      <c r="H34"/>
      <c r="I34"/>
      <c r="J34"/>
      <c r="K34"/>
      <c r="L34"/>
      <c r="M34"/>
      <c r="N34"/>
      <c r="O34"/>
      <c r="P34"/>
      <c r="Q34"/>
      <c r="R34"/>
      <c r="S34"/>
    </row>
    <row r="35" spans="1:19" x14ac:dyDescent="0.45">
      <c r="A35"/>
      <c r="B35"/>
      <c r="C35"/>
      <c r="D35"/>
      <c r="E35"/>
      <c r="F35"/>
      <c r="G35"/>
      <c r="H35"/>
      <c r="I35"/>
      <c r="J35"/>
      <c r="K35"/>
      <c r="L35"/>
      <c r="M35"/>
      <c r="N35"/>
      <c r="O35"/>
      <c r="P35"/>
      <c r="Q35"/>
      <c r="R35"/>
      <c r="S35"/>
    </row>
    <row r="36" spans="1:19" x14ac:dyDescent="0.45">
      <c r="A36"/>
      <c r="B36"/>
      <c r="C36"/>
      <c r="D36"/>
      <c r="E36"/>
      <c r="F36"/>
      <c r="G36"/>
      <c r="H36"/>
      <c r="I36"/>
      <c r="J36"/>
      <c r="K36"/>
      <c r="L36"/>
      <c r="M36"/>
      <c r="N36"/>
      <c r="O36"/>
      <c r="P36"/>
      <c r="Q36"/>
      <c r="R36"/>
      <c r="S36"/>
    </row>
    <row r="37" spans="1:19" x14ac:dyDescent="0.45">
      <c r="A37"/>
      <c r="B37"/>
      <c r="C37"/>
      <c r="D37"/>
      <c r="E37"/>
      <c r="F37"/>
      <c r="G37"/>
      <c r="H37"/>
      <c r="I37"/>
      <c r="J37"/>
      <c r="K37"/>
      <c r="L37"/>
      <c r="M37"/>
      <c r="N37"/>
      <c r="O37"/>
      <c r="P37"/>
      <c r="Q37"/>
      <c r="R37"/>
      <c r="S37"/>
    </row>
    <row r="38" spans="1:19" x14ac:dyDescent="0.45">
      <c r="A38"/>
      <c r="B38"/>
      <c r="C38"/>
      <c r="D38"/>
      <c r="E38"/>
      <c r="F38"/>
      <c r="G38"/>
      <c r="H38"/>
      <c r="I38"/>
      <c r="J38"/>
      <c r="K38"/>
      <c r="L38"/>
      <c r="M38"/>
      <c r="N38"/>
      <c r="O38"/>
      <c r="P38"/>
      <c r="Q38"/>
      <c r="R38"/>
      <c r="S38"/>
    </row>
    <row r="39" spans="1:19" x14ac:dyDescent="0.45">
      <c r="A39"/>
      <c r="B39"/>
      <c r="D39"/>
      <c r="E39"/>
      <c r="F39"/>
      <c r="G39"/>
      <c r="H39"/>
      <c r="I39"/>
      <c r="J39"/>
      <c r="K39"/>
      <c r="L39"/>
      <c r="M39"/>
      <c r="N39"/>
      <c r="O39"/>
      <c r="Q39"/>
      <c r="R39"/>
      <c r="S39"/>
    </row>
    <row r="40" spans="1:19" x14ac:dyDescent="0.45">
      <c r="A40"/>
      <c r="B40"/>
      <c r="D40"/>
      <c r="E40"/>
      <c r="F40"/>
      <c r="G40"/>
      <c r="H40"/>
      <c r="I40"/>
      <c r="J40"/>
      <c r="K40"/>
      <c r="L40"/>
      <c r="M40"/>
      <c r="N40"/>
      <c r="O40"/>
      <c r="Q40"/>
      <c r="R40"/>
      <c r="S40"/>
    </row>
    <row r="41" spans="1:19" x14ac:dyDescent="0.45">
      <c r="A41"/>
      <c r="B41"/>
      <c r="D41"/>
      <c r="E41"/>
      <c r="F41"/>
      <c r="G41"/>
      <c r="H41"/>
      <c r="I41"/>
      <c r="J41"/>
      <c r="K41"/>
      <c r="L41"/>
      <c r="M41"/>
      <c r="N41"/>
      <c r="O41"/>
      <c r="Q41"/>
      <c r="R41"/>
      <c r="S41"/>
    </row>
    <row r="42" spans="1:19" x14ac:dyDescent="0.45">
      <c r="A42"/>
      <c r="B42"/>
      <c r="D42"/>
      <c r="E42"/>
      <c r="F42"/>
      <c r="G42"/>
      <c r="H42"/>
      <c r="I42"/>
      <c r="J42"/>
      <c r="K42"/>
      <c r="L42"/>
      <c r="M42"/>
      <c r="N42"/>
      <c r="O42"/>
      <c r="Q42"/>
      <c r="R42"/>
      <c r="S42"/>
    </row>
    <row r="43" spans="1:19" x14ac:dyDescent="0.45">
      <c r="A43"/>
      <c r="B43"/>
      <c r="D43"/>
      <c r="E43"/>
      <c r="F43"/>
      <c r="G43"/>
      <c r="H43"/>
      <c r="I43"/>
      <c r="J43"/>
      <c r="K43"/>
      <c r="L43"/>
      <c r="M43"/>
      <c r="N43"/>
      <c r="O43"/>
      <c r="Q43"/>
      <c r="R43"/>
      <c r="S43"/>
    </row>
    <row r="44" spans="1:19" x14ac:dyDescent="0.45">
      <c r="A44"/>
      <c r="B44"/>
      <c r="D44"/>
      <c r="E44"/>
      <c r="F44"/>
      <c r="G44"/>
      <c r="H44"/>
      <c r="I44"/>
      <c r="J44"/>
      <c r="K44"/>
      <c r="L44"/>
      <c r="M44"/>
      <c r="N44"/>
      <c r="O44"/>
      <c r="Q44"/>
      <c r="R44"/>
      <c r="S44"/>
    </row>
    <row r="45" spans="1:19" x14ac:dyDescent="0.45">
      <c r="A45"/>
      <c r="B45"/>
      <c r="D45"/>
      <c r="E45"/>
      <c r="F45"/>
      <c r="G45"/>
      <c r="H45"/>
      <c r="I45"/>
      <c r="J45"/>
      <c r="K45"/>
      <c r="L45"/>
      <c r="M45"/>
      <c r="N45"/>
      <c r="O45"/>
      <c r="Q45"/>
      <c r="R45"/>
      <c r="S45"/>
    </row>
    <row r="46" spans="1:19" x14ac:dyDescent="0.45">
      <c r="A46"/>
      <c r="B46"/>
      <c r="D46"/>
      <c r="E46"/>
      <c r="F46"/>
      <c r="G46"/>
      <c r="H46"/>
      <c r="I46"/>
      <c r="J46"/>
      <c r="K46"/>
      <c r="L46"/>
      <c r="M46"/>
      <c r="N46"/>
      <c r="O46"/>
      <c r="Q46"/>
      <c r="R46"/>
      <c r="S46"/>
    </row>
    <row r="47" spans="1:19" x14ac:dyDescent="0.45">
      <c r="A47"/>
      <c r="B47"/>
      <c r="D47"/>
      <c r="E47"/>
      <c r="F47"/>
      <c r="G47"/>
      <c r="H47"/>
      <c r="I47"/>
      <c r="J47"/>
      <c r="K47"/>
      <c r="L47"/>
      <c r="M47"/>
      <c r="N47"/>
      <c r="O47"/>
      <c r="Q47"/>
      <c r="R47"/>
      <c r="S47"/>
    </row>
    <row r="48" spans="1:19" x14ac:dyDescent="0.45">
      <c r="A48"/>
      <c r="B48"/>
      <c r="D48"/>
      <c r="E48"/>
      <c r="F48"/>
      <c r="G48"/>
      <c r="H48"/>
      <c r="I48"/>
      <c r="J48"/>
      <c r="K48"/>
      <c r="L48"/>
      <c r="M48"/>
      <c r="N48"/>
      <c r="O48"/>
      <c r="Q48"/>
      <c r="R48"/>
      <c r="S48"/>
    </row>
    <row r="49" spans="1:19" x14ac:dyDescent="0.45">
      <c r="A49"/>
      <c r="B49"/>
      <c r="D49"/>
      <c r="E49"/>
      <c r="F49"/>
      <c r="G49"/>
      <c r="H49"/>
      <c r="I49"/>
      <c r="J49"/>
      <c r="K49"/>
      <c r="L49"/>
      <c r="M49"/>
      <c r="N49"/>
      <c r="O49"/>
      <c r="Q49"/>
      <c r="R49"/>
      <c r="S49"/>
    </row>
    <row r="50" spans="1:19" x14ac:dyDescent="0.45">
      <c r="A50"/>
      <c r="B50"/>
      <c r="D50"/>
      <c r="E50"/>
      <c r="F50"/>
      <c r="G50"/>
      <c r="H50"/>
      <c r="I50"/>
      <c r="J50"/>
      <c r="K50"/>
      <c r="L50"/>
      <c r="M50"/>
      <c r="N50"/>
      <c r="O50"/>
      <c r="Q50"/>
      <c r="R50"/>
      <c r="S50"/>
    </row>
    <row r="51" spans="1:19" ht="20.399999999999999" x14ac:dyDescent="0.45">
      <c r="A51" s="142"/>
      <c r="B51" s="143" t="s">
        <v>116</v>
      </c>
      <c r="C51" s="142"/>
      <c r="D51" s="142"/>
      <c r="E51" s="142"/>
      <c r="F51" s="142"/>
      <c r="G51" s="142"/>
      <c r="H51" s="142"/>
      <c r="I51" s="142"/>
      <c r="J51" s="142"/>
      <c r="K51" s="142"/>
      <c r="L51" s="142"/>
      <c r="M51" s="142"/>
      <c r="N51" s="142"/>
      <c r="O51" s="142"/>
      <c r="P51" s="142"/>
      <c r="Q51" s="142"/>
      <c r="R51" s="142"/>
      <c r="S51" s="142"/>
    </row>
    <row r="52" spans="1:19" x14ac:dyDescent="0.45">
      <c r="A52"/>
      <c r="B52"/>
      <c r="C52"/>
      <c r="D52"/>
      <c r="E52"/>
      <c r="F52"/>
      <c r="G52"/>
      <c r="H52"/>
      <c r="I52"/>
      <c r="J52"/>
      <c r="K52"/>
      <c r="L52"/>
      <c r="M52"/>
      <c r="N52"/>
      <c r="O52"/>
      <c r="P52"/>
      <c r="Q52"/>
      <c r="R52"/>
      <c r="S52"/>
    </row>
    <row r="53" spans="1:19" x14ac:dyDescent="0.45">
      <c r="A53"/>
      <c r="B53"/>
      <c r="D53"/>
      <c r="E53"/>
      <c r="F53"/>
      <c r="G53"/>
      <c r="H53"/>
      <c r="I53"/>
      <c r="J53"/>
      <c r="K53"/>
      <c r="L53"/>
      <c r="M53"/>
      <c r="N53"/>
      <c r="O53"/>
      <c r="Q53"/>
      <c r="R53"/>
      <c r="S53"/>
    </row>
    <row r="54" spans="1:19" x14ac:dyDescent="0.45">
      <c r="A54"/>
      <c r="B54"/>
      <c r="D54"/>
      <c r="E54"/>
      <c r="F54"/>
      <c r="G54"/>
      <c r="H54"/>
      <c r="I54"/>
      <c r="J54"/>
      <c r="K54"/>
      <c r="L54"/>
      <c r="M54"/>
      <c r="N54"/>
      <c r="O54"/>
      <c r="Q54"/>
      <c r="R54"/>
      <c r="S54"/>
    </row>
    <row r="55" spans="1:19" x14ac:dyDescent="0.45">
      <c r="A55"/>
      <c r="B55"/>
      <c r="D55"/>
      <c r="E55"/>
      <c r="F55"/>
      <c r="G55"/>
      <c r="H55"/>
      <c r="I55"/>
      <c r="J55"/>
      <c r="K55"/>
      <c r="L55"/>
      <c r="M55"/>
      <c r="N55"/>
      <c r="O55"/>
      <c r="Q55"/>
      <c r="R55"/>
      <c r="S55"/>
    </row>
    <row r="56" spans="1:19" x14ac:dyDescent="0.45">
      <c r="A56"/>
      <c r="B56"/>
      <c r="D56"/>
      <c r="E56"/>
      <c r="F56"/>
      <c r="G56"/>
      <c r="H56"/>
      <c r="I56"/>
      <c r="J56"/>
      <c r="K56"/>
      <c r="L56"/>
      <c r="M56"/>
      <c r="N56"/>
      <c r="O56"/>
      <c r="Q56"/>
      <c r="R56"/>
      <c r="S56"/>
    </row>
    <row r="57" spans="1:19" x14ac:dyDescent="0.45">
      <c r="A57"/>
      <c r="B57"/>
      <c r="D57"/>
      <c r="E57"/>
      <c r="F57"/>
      <c r="G57"/>
      <c r="H57"/>
      <c r="I57"/>
      <c r="J57"/>
      <c r="K57"/>
      <c r="L57"/>
      <c r="M57"/>
      <c r="N57"/>
      <c r="O57"/>
      <c r="Q57"/>
      <c r="R57"/>
      <c r="S57"/>
    </row>
    <row r="58" spans="1:19" x14ac:dyDescent="0.45">
      <c r="A58"/>
      <c r="B58"/>
      <c r="D58"/>
      <c r="E58"/>
      <c r="F58"/>
      <c r="G58"/>
      <c r="H58"/>
      <c r="I58"/>
      <c r="J58"/>
      <c r="K58"/>
      <c r="L58"/>
      <c r="M58"/>
      <c r="N58"/>
      <c r="O58"/>
      <c r="Q58"/>
      <c r="R58"/>
      <c r="S58"/>
    </row>
    <row r="59" spans="1:19" x14ac:dyDescent="0.45">
      <c r="A59"/>
      <c r="B59"/>
      <c r="D59"/>
      <c r="E59"/>
      <c r="F59"/>
      <c r="G59"/>
      <c r="H59"/>
      <c r="I59"/>
      <c r="J59"/>
      <c r="K59"/>
      <c r="L59"/>
      <c r="M59"/>
      <c r="N59"/>
      <c r="O59"/>
      <c r="Q59"/>
      <c r="R59"/>
      <c r="S59"/>
    </row>
    <row r="60" spans="1:19" x14ac:dyDescent="0.45">
      <c r="A60"/>
      <c r="B60"/>
      <c r="D60"/>
      <c r="E60"/>
      <c r="F60"/>
      <c r="G60"/>
      <c r="H60"/>
      <c r="I60"/>
      <c r="J60"/>
      <c r="K60"/>
      <c r="L60"/>
      <c r="M60"/>
      <c r="N60"/>
      <c r="O60"/>
      <c r="Q60"/>
      <c r="R60"/>
      <c r="S60"/>
    </row>
    <row r="61" spans="1:19" x14ac:dyDescent="0.45">
      <c r="A61"/>
      <c r="B61"/>
      <c r="D61"/>
      <c r="E61"/>
      <c r="F61"/>
      <c r="G61"/>
      <c r="H61"/>
      <c r="I61"/>
      <c r="J61"/>
      <c r="K61"/>
      <c r="L61"/>
      <c r="M61"/>
      <c r="N61"/>
      <c r="O61"/>
      <c r="Q61"/>
      <c r="R61"/>
      <c r="S61"/>
    </row>
    <row r="62" spans="1:19" x14ac:dyDescent="0.45">
      <c r="A62"/>
      <c r="B62"/>
      <c r="D62"/>
      <c r="E62"/>
      <c r="F62"/>
      <c r="G62"/>
      <c r="H62"/>
      <c r="I62"/>
      <c r="J62"/>
      <c r="K62"/>
      <c r="L62"/>
      <c r="M62"/>
      <c r="N62"/>
      <c r="O62"/>
      <c r="Q62"/>
      <c r="R62"/>
      <c r="S62"/>
    </row>
    <row r="63" spans="1:19" x14ac:dyDescent="0.45">
      <c r="A63"/>
      <c r="B63"/>
      <c r="D63"/>
      <c r="E63"/>
      <c r="F63"/>
      <c r="G63"/>
      <c r="H63"/>
      <c r="I63"/>
      <c r="J63"/>
      <c r="K63"/>
      <c r="L63"/>
      <c r="M63"/>
      <c r="N63"/>
      <c r="O63"/>
      <c r="Q63"/>
      <c r="R63"/>
      <c r="S63"/>
    </row>
    <row r="64" spans="1:19" x14ac:dyDescent="0.45">
      <c r="A64"/>
      <c r="B64"/>
      <c r="D64"/>
      <c r="E64"/>
      <c r="F64"/>
      <c r="G64"/>
      <c r="H64"/>
      <c r="I64"/>
      <c r="J64"/>
      <c r="K64"/>
      <c r="L64"/>
      <c r="M64"/>
      <c r="N64"/>
      <c r="O64"/>
      <c r="Q64"/>
      <c r="R64"/>
      <c r="S64"/>
    </row>
    <row r="65" spans="1:19" x14ac:dyDescent="0.45">
      <c r="A65"/>
      <c r="B65"/>
      <c r="D65"/>
      <c r="E65"/>
      <c r="F65"/>
      <c r="G65"/>
      <c r="H65"/>
      <c r="I65"/>
      <c r="J65"/>
      <c r="K65"/>
      <c r="L65"/>
      <c r="M65"/>
      <c r="N65"/>
      <c r="O65"/>
      <c r="Q65"/>
      <c r="R65"/>
      <c r="S65"/>
    </row>
    <row r="66" spans="1:19" x14ac:dyDescent="0.45">
      <c r="A66"/>
      <c r="B66"/>
      <c r="D66"/>
      <c r="E66"/>
      <c r="F66"/>
      <c r="G66"/>
      <c r="H66"/>
      <c r="I66"/>
      <c r="J66"/>
      <c r="K66"/>
      <c r="L66"/>
      <c r="M66"/>
      <c r="N66"/>
      <c r="O66"/>
      <c r="Q66"/>
      <c r="R66"/>
      <c r="S66"/>
    </row>
    <row r="67" spans="1:19" x14ac:dyDescent="0.45">
      <c r="A67"/>
      <c r="B67"/>
      <c r="D67"/>
      <c r="E67"/>
      <c r="F67"/>
      <c r="G67"/>
      <c r="H67"/>
      <c r="I67"/>
      <c r="J67"/>
      <c r="K67"/>
      <c r="L67"/>
      <c r="M67"/>
      <c r="N67"/>
      <c r="O67"/>
      <c r="Q67"/>
      <c r="R67"/>
      <c r="S67"/>
    </row>
    <row r="68" spans="1:19" x14ac:dyDescent="0.45">
      <c r="A68"/>
      <c r="B68"/>
      <c r="D68"/>
      <c r="E68"/>
      <c r="F68"/>
      <c r="G68"/>
      <c r="H68"/>
      <c r="I68"/>
      <c r="J68"/>
      <c r="K68"/>
      <c r="L68"/>
      <c r="M68"/>
      <c r="N68"/>
      <c r="O68"/>
      <c r="Q68"/>
      <c r="R68"/>
      <c r="S68"/>
    </row>
    <row r="69" spans="1:19" x14ac:dyDescent="0.45">
      <c r="A69"/>
      <c r="B69"/>
      <c r="D69"/>
      <c r="E69"/>
      <c r="F69"/>
      <c r="G69"/>
      <c r="H69"/>
      <c r="I69"/>
      <c r="J69"/>
      <c r="K69"/>
      <c r="L69"/>
      <c r="M69"/>
      <c r="N69"/>
      <c r="O69"/>
      <c r="Q69"/>
      <c r="R69"/>
      <c r="S69"/>
    </row>
    <row r="70" spans="1:19" x14ac:dyDescent="0.45">
      <c r="A70"/>
      <c r="B70"/>
      <c r="D70"/>
      <c r="E70"/>
      <c r="F70"/>
      <c r="G70"/>
      <c r="H70"/>
      <c r="I70"/>
      <c r="J70"/>
      <c r="K70"/>
      <c r="L70"/>
      <c r="M70"/>
      <c r="N70"/>
      <c r="O70"/>
      <c r="Q70"/>
      <c r="R70"/>
      <c r="S70"/>
    </row>
    <row r="71" spans="1:19" x14ac:dyDescent="0.45">
      <c r="A71"/>
      <c r="B71"/>
      <c r="D71"/>
      <c r="E71"/>
      <c r="F71"/>
      <c r="G71"/>
      <c r="H71"/>
      <c r="I71"/>
      <c r="J71"/>
      <c r="K71"/>
      <c r="L71"/>
      <c r="M71"/>
      <c r="N71"/>
      <c r="O71"/>
      <c r="Q71"/>
      <c r="R71"/>
      <c r="S71"/>
    </row>
    <row r="72" spans="1:19" x14ac:dyDescent="0.45">
      <c r="A72"/>
      <c r="B72"/>
      <c r="D72"/>
      <c r="E72"/>
      <c r="F72"/>
      <c r="G72"/>
      <c r="H72"/>
      <c r="I72"/>
      <c r="J72"/>
      <c r="K72"/>
      <c r="L72"/>
      <c r="M72"/>
      <c r="N72"/>
      <c r="O72"/>
      <c r="Q72"/>
      <c r="R72"/>
      <c r="S72"/>
    </row>
    <row r="73" spans="1:19" x14ac:dyDescent="0.45">
      <c r="A73"/>
      <c r="B73"/>
      <c r="D73"/>
      <c r="E73"/>
      <c r="F73"/>
      <c r="G73"/>
      <c r="H73"/>
      <c r="I73"/>
      <c r="J73"/>
      <c r="K73"/>
      <c r="L73"/>
      <c r="M73"/>
      <c r="N73"/>
      <c r="O73"/>
      <c r="Q73"/>
      <c r="R73"/>
      <c r="S73"/>
    </row>
    <row r="74" spans="1:19" x14ac:dyDescent="0.45">
      <c r="A74"/>
      <c r="B74"/>
      <c r="D74"/>
      <c r="E74"/>
      <c r="F74"/>
      <c r="G74"/>
      <c r="H74"/>
      <c r="I74"/>
      <c r="J74"/>
      <c r="K74"/>
      <c r="L74"/>
      <c r="M74"/>
      <c r="N74"/>
      <c r="O74"/>
      <c r="Q74"/>
      <c r="R74"/>
      <c r="S74"/>
    </row>
    <row r="75" spans="1:19" x14ac:dyDescent="0.45">
      <c r="A75"/>
      <c r="B75"/>
      <c r="D75"/>
      <c r="E75"/>
      <c r="F75"/>
      <c r="G75"/>
      <c r="H75"/>
      <c r="I75"/>
      <c r="J75"/>
      <c r="K75"/>
      <c r="L75"/>
      <c r="M75"/>
      <c r="N75"/>
      <c r="O75"/>
      <c r="Q75"/>
      <c r="R75"/>
      <c r="S75"/>
    </row>
    <row r="76" spans="1:19" x14ac:dyDescent="0.45">
      <c r="A76"/>
      <c r="B76"/>
      <c r="D76"/>
      <c r="E76"/>
      <c r="F76"/>
      <c r="G76"/>
      <c r="H76"/>
      <c r="I76"/>
      <c r="J76"/>
      <c r="K76"/>
      <c r="L76"/>
      <c r="M76"/>
      <c r="N76"/>
      <c r="O76"/>
      <c r="Q76"/>
      <c r="R76"/>
      <c r="S76"/>
    </row>
    <row r="77" spans="1:19" x14ac:dyDescent="0.45">
      <c r="A77"/>
      <c r="B77"/>
      <c r="D77"/>
      <c r="E77"/>
      <c r="F77"/>
      <c r="G77"/>
      <c r="H77"/>
      <c r="I77"/>
      <c r="J77"/>
      <c r="K77"/>
      <c r="L77"/>
      <c r="M77"/>
      <c r="N77"/>
      <c r="O77"/>
      <c r="Q77"/>
      <c r="R77"/>
      <c r="S77"/>
    </row>
    <row r="78" spans="1:19" x14ac:dyDescent="0.45">
      <c r="A78"/>
      <c r="B78"/>
      <c r="D78"/>
      <c r="E78"/>
      <c r="F78"/>
      <c r="G78"/>
      <c r="H78"/>
      <c r="I78"/>
      <c r="J78"/>
      <c r="K78"/>
      <c r="L78"/>
      <c r="M78"/>
      <c r="N78"/>
      <c r="O78"/>
      <c r="Q78"/>
      <c r="R78"/>
      <c r="S78"/>
    </row>
    <row r="79" spans="1:19" x14ac:dyDescent="0.45">
      <c r="A79"/>
      <c r="B79"/>
      <c r="D79"/>
      <c r="E79"/>
      <c r="F79"/>
      <c r="G79"/>
      <c r="H79"/>
      <c r="I79"/>
      <c r="J79"/>
      <c r="K79"/>
      <c r="L79"/>
      <c r="M79"/>
      <c r="N79"/>
      <c r="O79"/>
      <c r="Q79"/>
      <c r="R79"/>
      <c r="S79"/>
    </row>
    <row r="80" spans="1:19" x14ac:dyDescent="0.45">
      <c r="A80"/>
      <c r="B80"/>
      <c r="D80"/>
      <c r="E80"/>
      <c r="F80"/>
      <c r="G80"/>
      <c r="H80"/>
      <c r="I80"/>
      <c r="J80"/>
      <c r="K80"/>
      <c r="L80"/>
      <c r="M80"/>
      <c r="N80"/>
      <c r="O80"/>
      <c r="Q80"/>
      <c r="R80"/>
      <c r="S80"/>
    </row>
    <row r="81" spans="1:19" x14ac:dyDescent="0.45">
      <c r="A81"/>
      <c r="B81"/>
      <c r="D81"/>
      <c r="E81"/>
      <c r="F81"/>
      <c r="G81"/>
      <c r="H81"/>
      <c r="I81"/>
      <c r="J81"/>
      <c r="K81"/>
      <c r="L81"/>
      <c r="M81"/>
      <c r="N81"/>
      <c r="O81"/>
      <c r="Q81"/>
      <c r="R81"/>
      <c r="S81"/>
    </row>
    <row r="82" spans="1:19" x14ac:dyDescent="0.45">
      <c r="A82"/>
      <c r="B82"/>
      <c r="C82"/>
      <c r="D82"/>
      <c r="E82"/>
      <c r="F82"/>
      <c r="G82"/>
      <c r="H82"/>
      <c r="I82"/>
      <c r="J82"/>
      <c r="K82"/>
      <c r="L82"/>
      <c r="M82"/>
      <c r="N82"/>
      <c r="O82"/>
      <c r="P82"/>
      <c r="Q82"/>
      <c r="R82"/>
      <c r="S82"/>
    </row>
    <row r="83" spans="1:19" x14ac:dyDescent="0.45">
      <c r="A83"/>
      <c r="B83"/>
      <c r="C83"/>
      <c r="D83"/>
      <c r="E83"/>
      <c r="F83"/>
      <c r="G83"/>
      <c r="H83"/>
      <c r="I83"/>
      <c r="J83"/>
      <c r="K83"/>
      <c r="L83"/>
      <c r="M83"/>
      <c r="N83"/>
      <c r="O83"/>
      <c r="P83"/>
      <c r="Q83"/>
      <c r="R83"/>
      <c r="S83"/>
    </row>
    <row r="84" spans="1:19" ht="20.399999999999999" x14ac:dyDescent="0.45">
      <c r="A84" s="144"/>
      <c r="B84" s="145" t="s">
        <v>117</v>
      </c>
      <c r="C84" s="144"/>
      <c r="D84" s="144"/>
      <c r="E84" s="144"/>
      <c r="F84" s="144"/>
      <c r="G84" s="144"/>
      <c r="H84" s="144"/>
      <c r="I84" s="144"/>
      <c r="J84" s="144"/>
      <c r="K84" s="144"/>
      <c r="L84" s="144"/>
      <c r="M84" s="144"/>
      <c r="N84" s="144"/>
      <c r="O84" s="144"/>
      <c r="P84" s="144"/>
      <c r="Q84" s="144"/>
      <c r="R84" s="144"/>
      <c r="S84" s="144"/>
    </row>
  </sheetData>
  <sheetProtection algorithmName="SHA-512" hashValue="IEDtsB/BqxleL82Jj1HS/tXYEuhUTMLTlSz8iI/lZ/zQo4vEYJSaZklJGT9aTjTILFMw599pSI0yCoEuyWcygQ==" saltValue="MX88CPquX8NMFsyB00ehCQ==" spinCount="100000" sheet="1" objects="1" scenarios="1"/>
  <phoneticPr fontId="97"/>
  <pageMargins left="0.7" right="0.7" top="0.75" bottom="0.75" header="0.51180555555555496" footer="0.51180555555555496"/>
  <pageSetup paperSize="0" scale="0" firstPageNumber="0" orientation="portrait" usePrinterDefaults="0" horizontalDpi="0" verticalDpi="0" copie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K21"/>
  <sheetViews>
    <sheetView zoomScaleNormal="100" zoomScalePageLayoutView="60" workbookViewId="0">
      <selection activeCell="B6" sqref="B6"/>
    </sheetView>
  </sheetViews>
  <sheetFormatPr defaultRowHeight="18" x14ac:dyDescent="0.45"/>
  <cols>
    <col min="1" max="1" width="3.69921875" style="146"/>
    <col min="2" max="2" width="25.296875" style="146"/>
    <col min="3" max="4" width="19.8984375" style="146"/>
    <col min="5" max="5" width="25.296875" style="146"/>
    <col min="6" max="6" width="24" style="146"/>
    <col min="7" max="1025" width="9" style="146"/>
  </cols>
  <sheetData>
    <row r="1" spans="1:1024" s="149" customFormat="1" ht="43.5" customHeight="1" x14ac:dyDescent="0.45">
      <c r="A1" s="147" t="s">
        <v>118</v>
      </c>
      <c r="B1" s="148"/>
      <c r="C1" s="148"/>
      <c r="D1" s="148"/>
      <c r="E1" s="148"/>
      <c r="F1" s="148"/>
    </row>
    <row r="2" spans="1:1024" x14ac:dyDescent="0.45">
      <c r="A2"/>
      <c r="B2"/>
      <c r="C2"/>
      <c r="D2"/>
      <c r="E2"/>
      <c r="F2" s="150" t="s">
        <v>119</v>
      </c>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152" customFormat="1" ht="24.6" x14ac:dyDescent="0.45">
      <c r="A3" s="151" t="str">
        <f>"令和"&amp;'資料(非表示)'!$B$3&amp;"年度分の試算をするとき"</f>
        <v>令和8年度分の試算をするとき</v>
      </c>
    </row>
    <row r="4" spans="1:1024" ht="34.5" customHeight="1" x14ac:dyDescent="0.45">
      <c r="A4" s="153"/>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34.5" customHeight="1" x14ac:dyDescent="0.45">
      <c r="A5" s="153"/>
      <c r="B5" s="154" t="s">
        <v>120</v>
      </c>
      <c r="C5"/>
      <c r="D5"/>
      <c r="E5" s="155" t="s">
        <v>121</v>
      </c>
      <c r="F5" s="156"/>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34.5" customHeight="1" x14ac:dyDescent="0.55000000000000004">
      <c r="A6" s="153"/>
      <c r="B6" s="157">
        <v>0</v>
      </c>
      <c r="C6" s="341" t="s">
        <v>122</v>
      </c>
      <c r="D6" s="341"/>
      <c r="E6" s="158">
        <f t="array" ref="E6">IF(OR(B6="",B6=0),0,_xlfn.IFS($B$6&gt;=8500000,$B$6-1950000,$B$6&gt;=6600000,$B$6*0.9-1100000,$B$6&gt;=3600000,ROUNDDOWN($B$6/4,-3)*3.2-440000,$B$6&gt;=1900000,ROUNDDOWN($B$6/4,-3)*2.8-80000,$B$6&gt;=651000,$B$6-650000,$B$6&gt;0,0))</f>
        <v>0</v>
      </c>
      <c r="F6" s="159"/>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34.5" customHeight="1" x14ac:dyDescent="0.55000000000000004">
      <c r="A7" s="153"/>
      <c r="B7" s="160"/>
      <c r="C7" s="160"/>
      <c r="D7" s="160"/>
      <c r="E7" s="2"/>
      <c r="F7" s="15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34.5" customHeight="1" x14ac:dyDescent="0.55000000000000004">
      <c r="A8" s="153"/>
      <c r="B8" s="160"/>
      <c r="C8" s="160"/>
      <c r="D8" s="160"/>
      <c r="E8" s="161" t="s">
        <v>123</v>
      </c>
      <c r="F8" s="15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34.5" customHeight="1" x14ac:dyDescent="0.45">
      <c r="A9"/>
      <c r="E9" s="162">
        <f>E6*0.3</f>
        <v>0</v>
      </c>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s="146" customFormat="1" ht="34.5" customHeight="1" x14ac:dyDescent="0.45">
      <c r="E10" s="163"/>
    </row>
    <row r="11" spans="1:1024" s="146" customFormat="1" ht="34.5" customHeight="1" x14ac:dyDescent="0.45">
      <c r="E11" s="163"/>
    </row>
    <row r="12" spans="1:1024" s="146" customFormat="1" ht="34.5" customHeight="1" x14ac:dyDescent="0.45">
      <c r="E12" s="163"/>
    </row>
    <row r="13" spans="1:1024" s="146" customFormat="1" ht="34.5" customHeight="1" x14ac:dyDescent="0.45">
      <c r="E13" s="163"/>
    </row>
    <row r="14" spans="1:1024" ht="34.5" customHeight="1" x14ac:dyDescent="0.3">
      <c r="A14"/>
      <c r="B14" s="164" t="str">
        <f>"令和"&amp;'資料(非表示)'!$B$3-1&amp;"年分の所得換算表"</f>
        <v>令和7年分の所得換算表</v>
      </c>
      <c r="C14" s="165"/>
      <c r="D14" s="165"/>
    </row>
    <row r="15" spans="1:1024" ht="34.5" customHeight="1" x14ac:dyDescent="0.45">
      <c r="A15" s="153"/>
      <c r="B15" s="166" t="s">
        <v>124</v>
      </c>
      <c r="C15" s="342" t="s">
        <v>125</v>
      </c>
      <c r="D15" s="342"/>
    </row>
    <row r="16" spans="1:1024" ht="34.5" customHeight="1" x14ac:dyDescent="0.45">
      <c r="A16" s="153"/>
      <c r="B16" s="167" t="s">
        <v>126</v>
      </c>
      <c r="C16" s="343" t="s">
        <v>127</v>
      </c>
      <c r="D16" s="343"/>
    </row>
    <row r="17" spans="1:4" ht="34.5" customHeight="1" x14ac:dyDescent="0.45">
      <c r="A17" s="153"/>
      <c r="B17" s="169" t="s">
        <v>128</v>
      </c>
      <c r="C17" s="344" t="s">
        <v>129</v>
      </c>
      <c r="D17" s="344"/>
    </row>
    <row r="18" spans="1:4" ht="34.5" customHeight="1" x14ac:dyDescent="0.45">
      <c r="A18" s="153"/>
      <c r="B18" s="170" t="s">
        <v>130</v>
      </c>
      <c r="C18" s="171" t="s">
        <v>131</v>
      </c>
      <c r="D18" s="172" t="s">
        <v>132</v>
      </c>
    </row>
    <row r="19" spans="1:4" ht="34.5" customHeight="1" x14ac:dyDescent="0.45">
      <c r="A19" s="153"/>
      <c r="B19" s="169" t="s">
        <v>133</v>
      </c>
      <c r="C19" s="173" t="s">
        <v>131</v>
      </c>
      <c r="D19" s="174" t="s">
        <v>134</v>
      </c>
    </row>
    <row r="20" spans="1:4" ht="34.5" customHeight="1" x14ac:dyDescent="0.45">
      <c r="A20" s="153"/>
      <c r="B20" s="169" t="s">
        <v>135</v>
      </c>
      <c r="C20" s="345" t="s">
        <v>136</v>
      </c>
      <c r="D20" s="345"/>
    </row>
    <row r="21" spans="1:4" ht="34.5" customHeight="1" x14ac:dyDescent="0.45">
      <c r="A21" s="153"/>
      <c r="B21" s="168" t="s">
        <v>137</v>
      </c>
      <c r="C21" s="340" t="s">
        <v>138</v>
      </c>
      <c r="D21" s="340"/>
    </row>
  </sheetData>
  <sheetProtection algorithmName="SHA-512" hashValue="TyavOubIS9+Ufjf9wP1H3aOkVF5P7R3PMHKdV3SkhzdsjkG/lUNZY0tE6tXPxsjSUCZndyPg8hpZqjfndF8/7w==" saltValue="IxH4pCkQGpOBcpIPzKjLiA==" spinCount="100000" sheet="1" objects="1" scenarios="1"/>
  <mergeCells count="6">
    <mergeCell ref="C21:D21"/>
    <mergeCell ref="C6:D6"/>
    <mergeCell ref="C15:D15"/>
    <mergeCell ref="C16:D16"/>
    <mergeCell ref="C17:D17"/>
    <mergeCell ref="C20:D20"/>
  </mergeCells>
  <phoneticPr fontId="97"/>
  <dataValidations count="2">
    <dataValidation operator="equal" allowBlank="1" showInputMessage="1" showErrorMessage="1" sqref="B5 E5 E8" xr:uid="{00000000-0002-0000-0300-000000000000}">
      <formula1>0</formula1>
      <formula2>0</formula2>
    </dataValidation>
    <dataValidation type="whole" allowBlank="1" showInputMessage="1" showErrorMessage="1" errorTitle="入力エラー" error="半角数字を入力してください" sqref="B6" xr:uid="{00000000-0002-0000-0300-000001000000}">
      <formula1>0</formula1>
      <formula2>999999999</formula2>
    </dataValidation>
  </dataValidations>
  <pageMargins left="0.7" right="0.7" top="0.75" bottom="0.75" header="0.51180555555555496" footer="0.51180555555555496"/>
  <pageSetup paperSize="0" scale="0" firstPageNumber="0" orientation="portrait" usePrinterDefaults="0" horizontalDpi="0" verticalDpi="0" copie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K33"/>
  <sheetViews>
    <sheetView zoomScaleNormal="100" zoomScalePageLayoutView="60" workbookViewId="0">
      <selection activeCell="B6" sqref="B6"/>
    </sheetView>
  </sheetViews>
  <sheetFormatPr defaultRowHeight="18" x14ac:dyDescent="0.45"/>
  <cols>
    <col min="1" max="1" width="3.69921875" style="146"/>
    <col min="2" max="2" width="25.296875" style="146"/>
    <col min="3" max="4" width="9.19921875" style="146"/>
    <col min="5" max="6" width="14.5" style="146"/>
    <col min="7" max="7" width="9.09765625" style="146"/>
    <col min="8" max="8" width="25.296875" style="146"/>
    <col min="9" max="9" width="21.59765625" style="175"/>
    <col min="10" max="10" width="28.8984375" style="146"/>
    <col min="11" max="1025" width="9" style="146"/>
  </cols>
  <sheetData>
    <row r="1" spans="1:1024" s="149" customFormat="1" ht="43.5" customHeight="1" x14ac:dyDescent="0.45">
      <c r="A1" s="176" t="s">
        <v>139</v>
      </c>
      <c r="B1" s="177"/>
      <c r="C1" s="177"/>
      <c r="D1" s="177"/>
      <c r="E1" s="177"/>
      <c r="F1" s="177"/>
      <c r="G1" s="177"/>
      <c r="H1" s="177"/>
      <c r="I1" s="177"/>
    </row>
    <row r="2" spans="1:1024" x14ac:dyDescent="0.45">
      <c r="A2"/>
      <c r="B2"/>
      <c r="C2"/>
      <c r="D2"/>
      <c r="E2"/>
      <c r="F2"/>
      <c r="G2"/>
      <c r="H2"/>
      <c r="I2" s="150" t="s">
        <v>119</v>
      </c>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152" customFormat="1" ht="24.6" x14ac:dyDescent="0.45">
      <c r="A3" s="151" t="str">
        <f>"令和"&amp;'資料(非表示)'!$B$3&amp;"年度分の試算をするとき"</f>
        <v>令和8年度分の試算をするとき</v>
      </c>
      <c r="I3" s="175"/>
    </row>
    <row r="4" spans="1:1024" ht="34.5" customHeight="1" x14ac:dyDescent="0.45">
      <c r="A4" s="153"/>
      <c r="B4"/>
      <c r="C4"/>
      <c r="D4"/>
      <c r="E4"/>
      <c r="F4"/>
      <c r="G4"/>
      <c r="H4"/>
      <c r="I4" s="150" t="s">
        <v>140</v>
      </c>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34.5" customHeight="1" x14ac:dyDescent="0.45">
      <c r="A5" s="153"/>
      <c r="B5" s="178" t="s">
        <v>141</v>
      </c>
      <c r="C5"/>
      <c r="D5"/>
      <c r="E5" s="346"/>
      <c r="F5" s="346"/>
      <c r="G5" s="347" t="s">
        <v>142</v>
      </c>
      <c r="H5" s="347"/>
      <c r="I5" s="347"/>
      <c r="J5"/>
      <c r="K5" s="156"/>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34.5" customHeight="1" x14ac:dyDescent="0.55000000000000004">
      <c r="A6" s="153"/>
      <c r="B6" s="180">
        <v>0</v>
      </c>
      <c r="C6" s="341" t="s">
        <v>122</v>
      </c>
      <c r="D6" s="341"/>
      <c r="E6" s="341" t="s">
        <v>122</v>
      </c>
      <c r="F6" s="341"/>
      <c r="G6"/>
      <c r="H6" s="181">
        <f>IF(OR($B$6="",$B$6=0),0,IF($B$6&gt;=10000000,$B$6-1950000,IF(AND($B$6&lt;10000000,$B$6&gt;=7700000),$B$6*0.95-1455000,IF(AND($B$6&lt;7700000,$B$6&gt;=4100000),$B$6*0.85-685000,IF(AND($B$6&lt;4100000,$B$6&gt;=3300000),$B$6*0.75-275000,IF(AND($B$6&gt;=1,$B$6&lt;3300000),$B$6-1100000,0))))))</f>
        <v>0</v>
      </c>
      <c r="I6"/>
      <c r="J6"/>
      <c r="K6" s="159"/>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12.75" customHeight="1" x14ac:dyDescent="0.55000000000000004">
      <c r="A7" s="153"/>
      <c r="B7" s="182" t="s">
        <v>143</v>
      </c>
      <c r="C7" s="160"/>
      <c r="D7" s="160"/>
      <c r="E7" s="160"/>
      <c r="F7" s="179"/>
      <c r="G7" s="160"/>
      <c r="H7" s="2"/>
      <c r="I7"/>
      <c r="J7"/>
      <c r="K7" s="159"/>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12.75" customHeight="1" x14ac:dyDescent="0.55000000000000004">
      <c r="A8" s="153"/>
      <c r="B8" s="183" t="s">
        <v>144</v>
      </c>
      <c r="C8" s="160"/>
      <c r="D8" s="160"/>
      <c r="E8" s="160"/>
      <c r="F8" s="160"/>
      <c r="G8" s="160"/>
      <c r="H8" s="2"/>
      <c r="I8" s="146"/>
      <c r="J8"/>
      <c r="K8" s="159"/>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34.5" customHeight="1" x14ac:dyDescent="0.45">
      <c r="A9"/>
      <c r="B9"/>
      <c r="C9"/>
      <c r="D9"/>
      <c r="F9" s="160"/>
      <c r="H9" s="184"/>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34.5" customHeight="1" x14ac:dyDescent="0.45">
      <c r="A10"/>
      <c r="B10"/>
      <c r="C10"/>
      <c r="D10"/>
      <c r="E10" s="341" t="s">
        <v>122</v>
      </c>
      <c r="F10" s="341"/>
      <c r="G10" s="348" t="s">
        <v>145</v>
      </c>
      <c r="H10" s="348"/>
      <c r="I10" s="348"/>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34.5" customHeight="1" x14ac:dyDescent="0.45">
      <c r="A11"/>
      <c r="B11"/>
      <c r="C11"/>
      <c r="D11"/>
      <c r="H11" s="158">
        <f>IF(OR($B$6="",$B$6=0),0,IF($B$6&gt;=10000000,$B$6-1950000,IF(AND($B$6&lt;10000000,$B$6&gt;=7700000),$B$6*0.95-1455000,IF(AND($B$6&lt;7700000,$B$6&gt;=4100000),$B$6*0.85-685000,IF(AND($B$6&lt;4100000,$B$6&gt;=1300000),$B$6*0.75-275000,IF(AND($B$6&gt;=1,$B$6&lt;1300000),$B$6-600000,0))))))</f>
        <v>0</v>
      </c>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24.6" x14ac:dyDescent="0.45">
      <c r="A12"/>
      <c r="B12" s="151"/>
      <c r="C12"/>
      <c r="D12"/>
      <c r="E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24.6" x14ac:dyDescent="0.45">
      <c r="A13"/>
      <c r="B13" s="151" t="s">
        <v>146</v>
      </c>
      <c r="C13"/>
      <c r="D13"/>
      <c r="E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x14ac:dyDescent="0.45">
      <c r="A14"/>
      <c r="B14" s="146" t="str">
        <f>"昭和"&amp;'資料(非表示)'!$B$38&amp;"年1月1日以前に生まれた方"</f>
        <v>昭和36年1月1日以前に生まれた方</v>
      </c>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6" customHeight="1" x14ac:dyDescent="0.4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s="185" customFormat="1" ht="47.25" customHeight="1" x14ac:dyDescent="0.45">
      <c r="B16" s="186" t="s">
        <v>147</v>
      </c>
      <c r="C16" s="349" t="s">
        <v>148</v>
      </c>
      <c r="D16" s="349"/>
      <c r="E16" s="349"/>
      <c r="I16" s="175"/>
    </row>
    <row r="17" spans="1:1024" ht="30" customHeight="1" x14ac:dyDescent="0.45">
      <c r="A17" s="185"/>
      <c r="B17" s="187" t="s">
        <v>149</v>
      </c>
      <c r="C17" s="350" t="s">
        <v>150</v>
      </c>
      <c r="D17" s="350"/>
      <c r="E17" s="350"/>
      <c r="F17"/>
      <c r="G17"/>
      <c r="H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30" customHeight="1" x14ac:dyDescent="0.45">
      <c r="A18" s="185"/>
      <c r="B18" s="187" t="s">
        <v>151</v>
      </c>
      <c r="C18" s="350" t="s">
        <v>152</v>
      </c>
      <c r="D18" s="350"/>
      <c r="E18" s="350"/>
      <c r="F18"/>
      <c r="G18"/>
      <c r="H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30" customHeight="1" x14ac:dyDescent="0.45">
      <c r="A19" s="185"/>
      <c r="B19" s="187" t="s">
        <v>153</v>
      </c>
      <c r="C19" s="350" t="s">
        <v>154</v>
      </c>
      <c r="D19" s="350"/>
      <c r="E19" s="350"/>
      <c r="F19"/>
      <c r="G19"/>
      <c r="H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30" customHeight="1" x14ac:dyDescent="0.45">
      <c r="A20" s="185"/>
      <c r="B20" s="187" t="s">
        <v>155</v>
      </c>
      <c r="C20" s="350" t="s">
        <v>156</v>
      </c>
      <c r="D20" s="350"/>
      <c r="E20" s="350"/>
      <c r="F20"/>
      <c r="G20"/>
      <c r="H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30" customHeight="1" x14ac:dyDescent="0.45">
      <c r="A21" s="185"/>
      <c r="B21" s="187" t="s">
        <v>157</v>
      </c>
      <c r="C21" s="350" t="s">
        <v>158</v>
      </c>
      <c r="D21" s="350"/>
      <c r="E21" s="350"/>
      <c r="F21"/>
      <c r="G21"/>
      <c r="H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x14ac:dyDescent="0.4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4" spans="1:1024" ht="22.8" x14ac:dyDescent="0.45">
      <c r="A24"/>
      <c r="B24" s="153"/>
      <c r="C24" s="153"/>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row>
    <row r="25" spans="1:1024" ht="24.6" x14ac:dyDescent="0.45">
      <c r="A25"/>
      <c r="B25" s="151" t="s">
        <v>159</v>
      </c>
      <c r="C25" s="151"/>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row>
    <row r="26" spans="1:1024" x14ac:dyDescent="0.45">
      <c r="A26"/>
      <c r="B26" s="146" t="str">
        <f>"昭和"&amp;'資料(非表示)'!$B$38&amp;"年1月2日以後に生まれた方"</f>
        <v>昭和36年1月2日以後に生まれた方</v>
      </c>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row>
    <row r="27" spans="1:1024" ht="5.25" customHeight="1" x14ac:dyDescent="0.4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row>
    <row r="28" spans="1:1024" s="185" customFormat="1" ht="47.25" customHeight="1" x14ac:dyDescent="0.45">
      <c r="B28" s="186" t="s">
        <v>147</v>
      </c>
      <c r="C28" s="349" t="s">
        <v>148</v>
      </c>
      <c r="D28" s="349"/>
      <c r="E28" s="349"/>
      <c r="I28" s="175"/>
    </row>
    <row r="29" spans="1:1024" ht="30" customHeight="1" x14ac:dyDescent="0.45">
      <c r="A29" s="185"/>
      <c r="B29" s="187" t="s">
        <v>160</v>
      </c>
      <c r="C29" s="350" t="s">
        <v>161</v>
      </c>
      <c r="D29" s="350"/>
      <c r="E29" s="350"/>
    </row>
    <row r="30" spans="1:1024" ht="30" customHeight="1" x14ac:dyDescent="0.45">
      <c r="A30" s="185"/>
      <c r="B30" s="187" t="s">
        <v>162</v>
      </c>
      <c r="C30" s="350" t="s">
        <v>152</v>
      </c>
      <c r="D30" s="350"/>
      <c r="E30" s="350"/>
    </row>
    <row r="31" spans="1:1024" ht="30" customHeight="1" x14ac:dyDescent="0.45">
      <c r="A31" s="185"/>
      <c r="B31" s="187" t="s">
        <v>153</v>
      </c>
      <c r="C31" s="350" t="s">
        <v>154</v>
      </c>
      <c r="D31" s="350"/>
      <c r="E31" s="350"/>
    </row>
    <row r="32" spans="1:1024" ht="30" customHeight="1" x14ac:dyDescent="0.45">
      <c r="A32" s="185"/>
      <c r="B32" s="187" t="s">
        <v>155</v>
      </c>
      <c r="C32" s="350" t="s">
        <v>156</v>
      </c>
      <c r="D32" s="350"/>
      <c r="E32" s="350"/>
    </row>
    <row r="33" spans="1:5" ht="30" customHeight="1" x14ac:dyDescent="0.45">
      <c r="A33" s="185"/>
      <c r="B33" s="187" t="s">
        <v>157</v>
      </c>
      <c r="C33" s="350" t="s">
        <v>158</v>
      </c>
      <c r="D33" s="350"/>
      <c r="E33" s="350"/>
    </row>
  </sheetData>
  <sheetProtection algorithmName="SHA-512" hashValue="5Lbll0mvliVx9QTccXA2fC9HrgL9zyLSOg5fnwEdYvY6HjZVYTf9Lw7vNKTl23WXtou3qMJHSNMXJ+BnfcqSEA==" saltValue="Xw+d8MgcIJdD9TFjMeWFig==" spinCount="100000" sheet="1" objects="1" scenarios="1"/>
  <mergeCells count="18">
    <mergeCell ref="C32:E32"/>
    <mergeCell ref="C33:E33"/>
    <mergeCell ref="C21:E21"/>
    <mergeCell ref="C28:E28"/>
    <mergeCell ref="C29:E29"/>
    <mergeCell ref="C30:E30"/>
    <mergeCell ref="C31:E31"/>
    <mergeCell ref="C16:E16"/>
    <mergeCell ref="C17:E17"/>
    <mergeCell ref="C18:E18"/>
    <mergeCell ref="C19:E19"/>
    <mergeCell ref="C20:E20"/>
    <mergeCell ref="E5:F5"/>
    <mergeCell ref="G5:I5"/>
    <mergeCell ref="C6:D6"/>
    <mergeCell ref="E6:F6"/>
    <mergeCell ref="E10:F10"/>
    <mergeCell ref="G10:I10"/>
  </mergeCells>
  <phoneticPr fontId="97"/>
  <dataValidations count="2">
    <dataValidation operator="equal" allowBlank="1" showInputMessage="1" showErrorMessage="1" sqref="B5 E5:E6 G5 F6:F7 H9 E10:G10" xr:uid="{00000000-0002-0000-0400-000000000000}">
      <formula1>0</formula1>
      <formula2>0</formula2>
    </dataValidation>
    <dataValidation type="whole" allowBlank="1" showInputMessage="1" showErrorMessage="1" errorTitle="入力エラー" error="半角数字を入力してください" sqref="B6" xr:uid="{00000000-0002-0000-0400-000001000000}">
      <formula1>0</formula1>
      <formula2>999999999</formula2>
    </dataValidation>
  </dataValidations>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D9D9"/>
  </sheetPr>
  <dimension ref="A1:BF56"/>
  <sheetViews>
    <sheetView zoomScale="55" zoomScaleNormal="55" zoomScalePageLayoutView="60" workbookViewId="0"/>
  </sheetViews>
  <sheetFormatPr defaultRowHeight="18" x14ac:dyDescent="0.45"/>
  <cols>
    <col min="1" max="2" width="11.09765625" style="188"/>
    <col min="3" max="4" width="11.09765625" style="189"/>
    <col min="5" max="9" width="11.09765625" style="188"/>
    <col min="10" max="10" width="11.09765625" style="190"/>
    <col min="11" max="12" width="11.09765625" style="191"/>
    <col min="13" max="14" width="11.09765625" style="192"/>
    <col min="15" max="15" width="11.09765625" style="193"/>
    <col min="16" max="20" width="11.09765625" style="191"/>
    <col min="21" max="43" width="11.09765625" style="194"/>
    <col min="44" max="49" width="11.09765625" style="188"/>
    <col min="50" max="50" width="11.09765625" style="194"/>
    <col min="51" max="58" width="11.09765625" style="188"/>
  </cols>
  <sheetData>
    <row r="1" spans="1:58" ht="15.75" customHeight="1" x14ac:dyDescent="0.45">
      <c r="A1" s="195" t="s">
        <v>163</v>
      </c>
      <c r="B1" s="189"/>
      <c r="C1" s="175"/>
      <c r="D1" s="175"/>
      <c r="E1" s="175"/>
      <c r="F1" s="189"/>
      <c r="G1" s="189"/>
      <c r="H1" s="189"/>
      <c r="I1" s="191"/>
      <c r="J1" s="191"/>
      <c r="K1" s="192"/>
      <c r="L1" s="192"/>
      <c r="M1" s="193"/>
      <c r="N1" s="191"/>
      <c r="O1" s="191"/>
      <c r="P1" s="175"/>
      <c r="Q1" s="175"/>
      <c r="R1" s="175"/>
      <c r="S1" s="194"/>
      <c r="T1" s="194"/>
      <c r="U1" s="175"/>
      <c r="X1" s="175"/>
      <c r="Y1" s="175"/>
      <c r="Z1" s="175"/>
      <c r="AA1" s="175"/>
      <c r="AB1" s="175"/>
      <c r="AC1" s="175"/>
      <c r="AD1" s="175"/>
      <c r="AE1" s="175"/>
      <c r="AF1" s="175"/>
      <c r="AG1" s="175"/>
      <c r="AH1" s="175"/>
      <c r="AI1" s="175"/>
      <c r="AJ1" s="175"/>
      <c r="AK1" s="175"/>
      <c r="AL1" s="175"/>
      <c r="AM1" s="175"/>
      <c r="AN1" s="175"/>
      <c r="AO1" s="175"/>
      <c r="AP1" s="188"/>
      <c r="AQ1" s="188"/>
      <c r="AR1" s="175"/>
      <c r="AS1" s="175"/>
      <c r="AT1" s="175"/>
      <c r="AU1" s="175"/>
      <c r="AV1" s="194"/>
      <c r="AW1" s="175"/>
      <c r="AX1" s="188"/>
      <c r="AY1" s="175"/>
      <c r="AZ1" s="175"/>
      <c r="BA1" s="175"/>
      <c r="BB1" s="175"/>
      <c r="BC1" s="175"/>
      <c r="BD1" s="175"/>
      <c r="BE1" s="175"/>
      <c r="BF1" s="175"/>
    </row>
    <row r="2" spans="1:58" ht="15.75" customHeight="1" x14ac:dyDescent="0.45">
      <c r="A2" s="196" t="s">
        <v>164</v>
      </c>
      <c r="B2" s="197"/>
      <c r="C2" s="197"/>
      <c r="D2" s="197"/>
      <c r="E2" s="198"/>
      <c r="F2" s="197"/>
      <c r="G2" s="197"/>
      <c r="H2" s="197"/>
      <c r="I2" s="196"/>
      <c r="J2" s="191"/>
      <c r="K2" s="192"/>
      <c r="L2" s="192"/>
      <c r="M2" s="193"/>
      <c r="N2" s="191"/>
      <c r="O2" s="191"/>
      <c r="P2" s="175"/>
      <c r="Q2" s="175"/>
      <c r="R2" s="175"/>
      <c r="S2" s="194"/>
      <c r="T2" s="194"/>
      <c r="U2" s="175"/>
      <c r="Z2" s="175"/>
      <c r="AE2" s="175"/>
      <c r="AF2" s="175"/>
      <c r="AG2" s="175"/>
      <c r="AH2" s="175"/>
      <c r="AI2" s="175"/>
      <c r="AJ2" s="175"/>
      <c r="AK2" s="175"/>
      <c r="AL2" s="175"/>
      <c r="AM2" s="175"/>
      <c r="AN2" s="175"/>
      <c r="AO2" s="175"/>
      <c r="AP2" s="188"/>
      <c r="AR2" s="194"/>
      <c r="AS2" s="194"/>
      <c r="AT2" s="194"/>
      <c r="AU2" s="175"/>
      <c r="AV2" s="194"/>
      <c r="AW2" s="175"/>
      <c r="AX2" s="188"/>
      <c r="AY2" s="175"/>
      <c r="AZ2" s="175"/>
      <c r="BA2" s="175"/>
      <c r="BB2" s="175"/>
      <c r="BC2" s="175"/>
      <c r="BD2" s="175"/>
      <c r="BE2" s="175"/>
      <c r="BF2" s="175"/>
    </row>
    <row r="3" spans="1:58" ht="15.75" customHeight="1" x14ac:dyDescent="0.45">
      <c r="A3" s="175"/>
      <c r="B3" s="175"/>
      <c r="C3" s="188"/>
      <c r="D3" s="188"/>
      <c r="E3" s="175"/>
      <c r="F3" s="175"/>
      <c r="G3" s="175"/>
      <c r="H3" s="175"/>
      <c r="I3" s="175"/>
      <c r="J3" s="188"/>
      <c r="K3" s="188"/>
      <c r="L3" s="188"/>
      <c r="M3" s="193"/>
      <c r="N3" s="188"/>
      <c r="O3" s="188"/>
      <c r="P3" s="188"/>
      <c r="Q3" s="188"/>
      <c r="R3" s="188"/>
      <c r="S3" s="188"/>
      <c r="T3" s="188"/>
      <c r="U3" s="188"/>
      <c r="Z3" s="188"/>
      <c r="AE3" s="188"/>
      <c r="AF3" s="188"/>
      <c r="AG3" s="188"/>
      <c r="AH3" s="188"/>
      <c r="AI3" s="188"/>
      <c r="AJ3" s="175"/>
      <c r="AK3" s="188"/>
      <c r="AL3" s="188"/>
      <c r="AM3" s="188"/>
      <c r="AN3" s="188"/>
      <c r="AO3" s="175"/>
      <c r="AP3" s="188"/>
      <c r="AR3" s="194"/>
      <c r="AS3" s="194"/>
      <c r="AT3" s="194"/>
      <c r="AU3" s="175"/>
      <c r="AV3" s="175"/>
      <c r="AW3" s="175"/>
      <c r="AX3" s="188"/>
      <c r="AY3" s="175"/>
      <c r="AZ3" s="175"/>
      <c r="BA3" s="175"/>
      <c r="BB3" s="175"/>
      <c r="BC3" s="175"/>
      <c r="BD3" s="175"/>
      <c r="BE3" s="175"/>
      <c r="BF3" s="175"/>
    </row>
    <row r="4" spans="1:58" ht="15.75" customHeight="1" x14ac:dyDescent="0.45">
      <c r="A4" s="195" t="s">
        <v>165</v>
      </c>
      <c r="B4" s="197">
        <f>☆試算シート!$C$29</f>
        <v>0</v>
      </c>
      <c r="C4" s="195" t="s">
        <v>20</v>
      </c>
      <c r="D4" s="188"/>
      <c r="E4" s="175"/>
      <c r="F4" s="175"/>
      <c r="G4" s="175"/>
      <c r="H4" s="193"/>
      <c r="I4" s="175"/>
      <c r="J4" s="188"/>
      <c r="K4" s="188"/>
      <c r="L4" s="188"/>
      <c r="M4" s="188"/>
      <c r="N4" s="188" t="s">
        <v>166</v>
      </c>
      <c r="O4" s="188"/>
      <c r="P4" s="193"/>
      <c r="Q4" s="188"/>
      <c r="R4" s="188"/>
      <c r="S4" s="188"/>
      <c r="T4" s="199"/>
      <c r="U4" s="188"/>
      <c r="V4" s="188"/>
      <c r="AA4" s="188"/>
      <c r="AF4" s="188"/>
      <c r="AG4" s="188"/>
      <c r="AH4" s="188"/>
      <c r="AI4" s="188"/>
      <c r="AJ4" s="188"/>
      <c r="AK4" s="188"/>
      <c r="AL4" s="188"/>
      <c r="AM4" s="188"/>
      <c r="AN4" s="175"/>
      <c r="AO4" s="175"/>
      <c r="AP4" s="175"/>
      <c r="AQ4" s="188"/>
      <c r="AR4" s="194"/>
      <c r="AS4" s="194"/>
      <c r="AT4" s="194"/>
      <c r="AU4" s="194"/>
      <c r="AV4" s="175"/>
      <c r="AW4" s="175"/>
      <c r="AX4" s="188"/>
      <c r="AY4" s="175"/>
      <c r="AZ4" s="175"/>
      <c r="BA4" s="175"/>
      <c r="BB4" s="175"/>
      <c r="BC4" s="175"/>
      <c r="BD4" s="175"/>
      <c r="BE4" s="175"/>
      <c r="BF4" s="175"/>
    </row>
    <row r="5" spans="1:58" ht="15.75" customHeight="1" x14ac:dyDescent="0.45">
      <c r="A5" s="175"/>
      <c r="B5" s="189"/>
      <c r="C5" s="200" t="s">
        <v>167</v>
      </c>
      <c r="D5" s="200" t="s">
        <v>167</v>
      </c>
      <c r="E5" s="200" t="s">
        <v>167</v>
      </c>
      <c r="F5" s="200" t="s">
        <v>167</v>
      </c>
      <c r="G5" s="191"/>
      <c r="H5" s="191"/>
      <c r="I5" s="191"/>
      <c r="J5" s="191"/>
      <c r="K5" s="175"/>
      <c r="L5" s="175"/>
      <c r="M5" s="191"/>
      <c r="N5" s="200" t="s">
        <v>168</v>
      </c>
      <c r="O5" s="200" t="s">
        <v>169</v>
      </c>
      <c r="P5" s="200" t="s">
        <v>170</v>
      </c>
      <c r="Q5" s="200" t="s">
        <v>171</v>
      </c>
      <c r="R5" s="201" t="s">
        <v>172</v>
      </c>
      <c r="S5" s="201" t="s">
        <v>173</v>
      </c>
      <c r="T5" s="201" t="s">
        <v>174</v>
      </c>
      <c r="Y5" s="175"/>
      <c r="AD5" s="175"/>
      <c r="AE5" s="194" t="s">
        <v>175</v>
      </c>
      <c r="AF5" s="201" t="s">
        <v>176</v>
      </c>
      <c r="AG5" s="202" t="s">
        <v>177</v>
      </c>
      <c r="AH5" s="194" t="s">
        <v>175</v>
      </c>
      <c r="AI5" s="201" t="s">
        <v>176</v>
      </c>
      <c r="AJ5" s="202" t="s">
        <v>177</v>
      </c>
      <c r="AK5" s="194" t="s">
        <v>175</v>
      </c>
      <c r="AL5" s="202" t="s">
        <v>177</v>
      </c>
      <c r="AM5" s="194" t="s">
        <v>178</v>
      </c>
      <c r="AN5" s="202" t="s">
        <v>177</v>
      </c>
      <c r="AO5" s="202" t="s">
        <v>177</v>
      </c>
      <c r="AR5" s="194"/>
      <c r="AS5" s="194"/>
      <c r="AT5" s="175"/>
      <c r="AU5" s="202" t="s">
        <v>177</v>
      </c>
      <c r="AV5" s="202" t="s">
        <v>177</v>
      </c>
      <c r="AW5" s="202" t="s">
        <v>177</v>
      </c>
      <c r="AX5" s="202" t="s">
        <v>177</v>
      </c>
      <c r="AY5" s="202" t="s">
        <v>177</v>
      </c>
      <c r="AZ5" s="175"/>
      <c r="BA5" s="175"/>
      <c r="BB5" s="175"/>
      <c r="BC5" s="175"/>
      <c r="BD5" s="175"/>
      <c r="BE5" s="175"/>
      <c r="BF5" s="175"/>
    </row>
    <row r="6" spans="1:58" s="203" customFormat="1" ht="43.5" customHeight="1" x14ac:dyDescent="0.45">
      <c r="B6" s="204" t="s">
        <v>25</v>
      </c>
      <c r="C6" s="205" t="s">
        <v>179</v>
      </c>
      <c r="D6" s="206" t="s">
        <v>180</v>
      </c>
      <c r="E6" s="205" t="s">
        <v>181</v>
      </c>
      <c r="F6" s="206" t="s">
        <v>182</v>
      </c>
      <c r="G6" s="207" t="s">
        <v>26</v>
      </c>
      <c r="H6" s="207" t="s">
        <v>27</v>
      </c>
      <c r="I6" s="207" t="s">
        <v>28</v>
      </c>
      <c r="J6" s="207" t="s">
        <v>29</v>
      </c>
      <c r="K6" s="207" t="s">
        <v>30</v>
      </c>
      <c r="L6" s="207" t="s">
        <v>31</v>
      </c>
      <c r="M6" s="208" t="s">
        <v>32</v>
      </c>
      <c r="N6" s="209" t="s">
        <v>183</v>
      </c>
      <c r="O6" s="210" t="s">
        <v>184</v>
      </c>
      <c r="P6" s="210" t="s">
        <v>185</v>
      </c>
      <c r="Q6" s="209" t="s">
        <v>186</v>
      </c>
      <c r="R6" s="211" t="s">
        <v>187</v>
      </c>
      <c r="S6" s="211" t="s">
        <v>188</v>
      </c>
      <c r="T6" s="212" t="s">
        <v>189</v>
      </c>
      <c r="U6" s="213" t="s">
        <v>190</v>
      </c>
      <c r="V6" s="214" t="s">
        <v>191</v>
      </c>
      <c r="W6" s="215" t="s">
        <v>192</v>
      </c>
      <c r="X6" s="216" t="s">
        <v>193</v>
      </c>
      <c r="Y6" s="212" t="s">
        <v>194</v>
      </c>
      <c r="Z6" s="213" t="s">
        <v>195</v>
      </c>
      <c r="AA6" s="214" t="s">
        <v>196</v>
      </c>
      <c r="AB6" s="215" t="s">
        <v>197</v>
      </c>
      <c r="AC6" s="216" t="s">
        <v>198</v>
      </c>
      <c r="AD6" s="212" t="s">
        <v>199</v>
      </c>
      <c r="AE6" s="212" t="s">
        <v>200</v>
      </c>
      <c r="AF6" s="212" t="s">
        <v>201</v>
      </c>
      <c r="AG6" s="213" t="s">
        <v>200</v>
      </c>
      <c r="AH6" s="212" t="s">
        <v>202</v>
      </c>
      <c r="AI6" s="212" t="s">
        <v>203</v>
      </c>
      <c r="AJ6" s="214" t="s">
        <v>204</v>
      </c>
      <c r="AK6" s="212" t="s">
        <v>205</v>
      </c>
      <c r="AL6" s="215" t="s">
        <v>206</v>
      </c>
      <c r="AM6" s="212" t="s">
        <v>207</v>
      </c>
      <c r="AN6" s="216" t="s">
        <v>207</v>
      </c>
      <c r="AO6" s="212" t="s">
        <v>208</v>
      </c>
      <c r="AP6" s="213" t="s">
        <v>209</v>
      </c>
      <c r="AQ6" s="214" t="s">
        <v>210</v>
      </c>
      <c r="AR6" s="215" t="s">
        <v>211</v>
      </c>
      <c r="AS6" s="216" t="s">
        <v>212</v>
      </c>
      <c r="AT6" s="212" t="s">
        <v>213</v>
      </c>
      <c r="AU6" s="213" t="s">
        <v>214</v>
      </c>
      <c r="AV6" s="214" t="s">
        <v>215</v>
      </c>
      <c r="AW6" s="215" t="s">
        <v>216</v>
      </c>
      <c r="AX6" s="216" t="s">
        <v>217</v>
      </c>
      <c r="AY6" s="212" t="s">
        <v>218</v>
      </c>
      <c r="BB6" s="217" t="s">
        <v>219</v>
      </c>
      <c r="BD6" s="217" t="s">
        <v>219</v>
      </c>
      <c r="BF6" s="217" t="s">
        <v>219</v>
      </c>
    </row>
    <row r="7" spans="1:58" ht="15.75" customHeight="1" x14ac:dyDescent="0.45">
      <c r="A7" s="195" t="s">
        <v>33</v>
      </c>
      <c r="B7" s="218">
        <f>☆試算シート!C36</f>
        <v>0</v>
      </c>
      <c r="C7" s="219" t="str">
        <f>IF(☆試算シート!C36="","",IF($B7="加入しない",2,1))</f>
        <v/>
      </c>
      <c r="D7" s="219">
        <f t="shared" ref="D7:D13" si="0">IF($B7="","",IF($B7="未就学児",1,0))</f>
        <v>0</v>
      </c>
      <c r="E7" s="219">
        <f t="shared" ref="E7:E13" si="1">IF($B7="","",IF(OR($B7="未就学児",$B7="小・中・高校生"),1,0))</f>
        <v>0</v>
      </c>
      <c r="F7" s="219">
        <f t="shared" ref="F7:F13" si="2">IF($B7="","",IF($B7="40歳～64歳",1,0))</f>
        <v>0</v>
      </c>
      <c r="G7" s="220">
        <f>☆試算シート!D36</f>
        <v>0</v>
      </c>
      <c r="H7" s="220">
        <f>☆試算シート!E36</f>
        <v>0</v>
      </c>
      <c r="I7" s="220">
        <f>☆試算シート!F36</f>
        <v>0</v>
      </c>
      <c r="J7" s="220">
        <f>☆試算シート!G36</f>
        <v>0</v>
      </c>
      <c r="K7" s="220">
        <f>☆試算シート!H36</f>
        <v>0</v>
      </c>
      <c r="L7" s="220">
        <f>☆試算シート!I36</f>
        <v>0</v>
      </c>
      <c r="M7" s="221">
        <f t="shared" ref="M7:M13" si="3">IF(B7="","",IF($L7&lt;0,0,$H7+$J7+$L7))</f>
        <v>0</v>
      </c>
      <c r="N7" s="200">
        <f>IF($G7&gt;'資料(非表示)'!$A$22,1,0)</f>
        <v>0</v>
      </c>
      <c r="O7" s="200">
        <f>IF($B7="","",IF(AND($I7&lt;1,$I7&gt;'資料(非表示)'!$A$24,OR($B7="未就学児",$B7="小・中・高校生",$B7="18歳～39歳",$B7="40歳～64歳")),1,0))</f>
        <v>0</v>
      </c>
      <c r="P7" s="200">
        <f>IF($B7="","",IF((AND($B7="65歳～74歳",$I7&gt;'資料(非表示)'!$A$26)),1,0))</f>
        <v>0</v>
      </c>
      <c r="Q7" s="200">
        <f t="shared" ref="Q7:Q13" si="4">IF(SUM($N7:$P7)&gt;=1,1,0)</f>
        <v>0</v>
      </c>
      <c r="R7" s="194">
        <f t="shared" ref="R7:R13" si="5">IF(OR(M7="",M7=0,M7&lt;430000),0,430000)</f>
        <v>0</v>
      </c>
      <c r="S7" s="192">
        <f>IF($C$7=2,0,IF(($H7+$J7+$L7)&lt;430000,0,$H7+$J7+$L7-$R7))</f>
        <v>0</v>
      </c>
      <c r="T7" s="194">
        <f>IF($M7&lt;=150000,0,IF(OR(AND($B7="65歳～74歳",$J7&gt;150000),AND($B7="加入しない",$J7&gt;150000)),H7+J7-150000+L7,M7))</f>
        <v>0</v>
      </c>
      <c r="U7" s="222">
        <f>IF($B7="",0,INT($S7*'資料(非表示)'!$B$8))</f>
        <v>0</v>
      </c>
      <c r="V7" s="223">
        <f>IF($B7="",0,INT($S7*'資料(非表示)'!$C$8))</f>
        <v>0</v>
      </c>
      <c r="W7" s="224">
        <f>IF(OR($B7="",$B7&lt;&gt;"40歳～64歳"),0,INT($S7*'資料(非表示)'!$D$8))</f>
        <v>0</v>
      </c>
      <c r="X7" s="225">
        <f>IF($B7="",0,INT($S7*'資料(非表示)'!$E$8))</f>
        <v>0</v>
      </c>
      <c r="Y7" s="194">
        <f t="shared" ref="Y7:Y13" si="6">SUM(U7:X7)</f>
        <v>0</v>
      </c>
      <c r="Z7" s="222">
        <f>IF(OR(☆試算シート!C36="",☆試算シート!C36="加入しない",),0,'資料(非表示)'!$B$9)</f>
        <v>0</v>
      </c>
      <c r="AA7" s="223">
        <f>IF(OR(☆試算シート!C36="",☆試算シート!D36="加入しない",),0,'資料(非表示)'!$C$9)</f>
        <v>0</v>
      </c>
      <c r="AB7" s="224">
        <f>IF(OR($B7="",$B7&lt;&gt;"40歳～64歳",☆試算シート!$C36=""),0,('資料(非表示)'!$D$9))</f>
        <v>0</v>
      </c>
      <c r="AC7" s="225">
        <f>IF($B7="","",IF(OR($B7="18歳～39歳",$B7="40歳～64歳",$B7="65歳～74歳"),('資料(非表示)'!$E$9+'資料(非表示)'!$E$14),IF(OR($B7="未就学児",$B7="小・中・高校生"),'資料(非表示)'!$E$9,0)))</f>
        <v>0</v>
      </c>
      <c r="AD7" s="194">
        <f t="shared" ref="AD7:AD13" si="7">SUM(Z7:AC7)</f>
        <v>0</v>
      </c>
      <c r="AE7" s="194">
        <f t="shared" ref="AE7:AE13" si="8">IF($Z7=0,0,IF($D$21="軽減なし",0,IF($D$21="７割軽減",ROUNDDOWN(SUM($Z7)*0.7,-1),IF($D$21="５割軽減",ROUNDDOWN(SUM($Z7)*0.5,-1),IF($D$21="２割軽減",ROUNDDOWN(SUM($Z7)*0.2,-1),ROUNDDOWN(SUM($Z7),-1))))))</f>
        <v>0</v>
      </c>
      <c r="AF7" s="194">
        <f t="shared" ref="AF7:AF13" si="9">IF($B7="未就学児",($Z7-$AE7)*0.5,0)</f>
        <v>0</v>
      </c>
      <c r="AG7" s="222">
        <f t="shared" ref="AG7:AG13" si="10">SUM($AE7:$AF7)</f>
        <v>0</v>
      </c>
      <c r="AH7" s="194">
        <f t="shared" ref="AH7:AH13" si="11">IF($AA7=0,0,IF($D$21="軽減なし",0,IF($D$21="７割軽減",ROUNDDOWN(SUM($AA7)*0.7,-1),IF($D$21="５割軽減",ROUNDDOWN(SUM($AA7)*0.5,-1),IF($D$21="２割軽減",ROUNDDOWN(SUM($AA7)*0.2,-1),ROUNDDOWN(SUM($AA7),-1))))))</f>
        <v>0</v>
      </c>
      <c r="AI7" s="194">
        <f t="shared" ref="AI7:AI13" si="12">IF($B7="未就学児",($AA7-$AH7)*0.5,0)</f>
        <v>0</v>
      </c>
      <c r="AJ7" s="223">
        <f t="shared" ref="AJ7:AJ13" si="13">SUM($AH7:$AI7)</f>
        <v>0</v>
      </c>
      <c r="AK7" s="194">
        <f t="shared" ref="AK7:AK13" si="14">IF($AB7=0,0,IF($D$21="軽減なし",0,IF($D$21="７割軽減",ROUNDDOWN(SUM($AB7)*0.7,-1),IF($D$21="５割軽減",ROUNDDOWN(SUM($AB7)*0.5,-1),IF($D$21="２割軽減",ROUNDDOWN(SUM($AB7)*0.2,-1),ROUNDDOWN(SUM($AB7),-1))))))</f>
        <v>0</v>
      </c>
      <c r="AL7" s="224">
        <f t="shared" ref="AL7:AL13" si="15">SUM($AK7:$AK7)</f>
        <v>0</v>
      </c>
      <c r="AM7" s="194">
        <f>IF(OR($D7=1,$E7=1),'資料(非表示)'!$E$9,IF($AC7=0,0,IF($D$21="軽減なし",0,IF($D$21="７割軽減",ROUNDDOWN(SUM($AC7)*0.7,-1),IF($D$21="５割軽減",ROUNDDOWN(SUM($AC7)*0.5,-1),IF($D$21="２割軽減",ROUNDDOWN(SUM($AC7)*0.2,-1),ROUNDDOWN(SUM($AC7),-1)))))))</f>
        <v>0</v>
      </c>
      <c r="AN7" s="225">
        <f t="shared" ref="AN7:AN13" si="16">AM7</f>
        <v>0</v>
      </c>
      <c r="AO7" s="194">
        <f t="shared" ref="AO7:AO13" si="17">SUM($AG7,$AJ7,$AL7,$AN7)</f>
        <v>0</v>
      </c>
      <c r="AP7" s="222">
        <f>IF(OR($B7="",☆試算シート!$C36=""),0,('資料(非表示)'!$B$10))</f>
        <v>0</v>
      </c>
      <c r="AQ7" s="223">
        <f>IF(OR($B7="",☆試算シート!$C36=""),0,('資料(非表示)'!$C$10))</f>
        <v>0</v>
      </c>
      <c r="AR7" s="224">
        <f>IF(OR($B7="",$F$14=0),0,'資料(非表示)'!$D$10)</f>
        <v>0</v>
      </c>
      <c r="AS7" s="225">
        <f>IF(OR($B7="",☆試算シート!$C36=""),0,('資料(非表示)'!$E$10))</f>
        <v>0</v>
      </c>
      <c r="AT7" s="194">
        <f>SUM($AP7:$AS13)</f>
        <v>0</v>
      </c>
      <c r="AU7" s="222">
        <f>IF($AP7=0,0,IF($D$21="軽減なし",0,IF($D$21="７割軽減",ROUNDDOWN(SUM($AP$7)*0.7,-1),IF($D$21="５割軽減",ROUNDDOWN(SUM($AP$7)*0.5,-1),IF($D$21="２割軽減",ROUNDDOWN(SUM($AP$7)*0.2,-1),ROUNDDOWN(SUM($AP$7),-1))))))</f>
        <v>0</v>
      </c>
      <c r="AV7" s="223">
        <f>IF($AQ7=0,0,IF($D$21="軽減なし",0,IF($D$21="７割軽減",ROUNDDOWN(SUM($AQ$7)*0.7,-1),IF($D$21="５割軽減",ROUNDDOWN(SUM($AQ$7)*0.5,-1),IF($D$21="２割軽減",ROUNDDOWN(SUM($AQ$7)*0.2,-1),ROUNDDOWN(SUM($AQ$7),-1))))))</f>
        <v>0</v>
      </c>
      <c r="AW7" s="224">
        <f t="shared" ref="AW7:AW13" si="18">IF($AR7=0,0,IF($D$21="軽減なし",0,IF($D$21="７割軽減",ROUNDDOWN(SUM($AR7)*0.7,-1),IF($D$21="５割軽減",ROUNDDOWN(SUM($AR7)*0.5,-1),IF($D$21="２割軽減",ROUNDDOWN(SUM($AR7)*0.2,-1),ROUNDDOWN(SUM($AR7),-1))))))</f>
        <v>0</v>
      </c>
      <c r="AX7" s="225">
        <f>IF($AS7=0,0,IF($D$21="軽減なし",0,IF($D$21="７割軽減",ROUNDDOWN(SUM($AS$7)*0.7,-1),IF($D$21="５割軽減",ROUNDDOWN(SUM($AS$7)*0.5,-1),IF($D$21="２割軽減",ROUNDDOWN(SUM($AS$7)*0.2,-1),ROUNDDOWN(SUM($AS$7),-1))))))</f>
        <v>0</v>
      </c>
      <c r="AY7" s="194">
        <f>SUM($AU7:$AX13)</f>
        <v>0</v>
      </c>
      <c r="AZ7" s="175"/>
      <c r="BA7" s="175"/>
      <c r="BB7" s="226">
        <f t="shared" ref="BB7:BB13" si="19">SUM(U7:X7,Z7:AC7,AP7:AS7)-SUM(AG7,AJ7,AL7,AN7,AU7:AX7)</f>
        <v>0</v>
      </c>
      <c r="BC7" s="175"/>
      <c r="BD7" s="227">
        <f>COUNTA(☆試算シート!$C$36:$C$43)</f>
        <v>0</v>
      </c>
      <c r="BE7" s="175"/>
      <c r="BF7" s="175"/>
    </row>
    <row r="8" spans="1:58" ht="15.75" customHeight="1" x14ac:dyDescent="0.45">
      <c r="A8" s="195" t="s">
        <v>36</v>
      </c>
      <c r="B8" s="218">
        <f>☆試算シート!C38</f>
        <v>0</v>
      </c>
      <c r="C8" s="219"/>
      <c r="D8" s="219">
        <f t="shared" si="0"/>
        <v>0</v>
      </c>
      <c r="E8" s="219">
        <f t="shared" si="1"/>
        <v>0</v>
      </c>
      <c r="F8" s="219">
        <f t="shared" si="2"/>
        <v>0</v>
      </c>
      <c r="G8" s="220">
        <f>☆試算シート!C38</f>
        <v>0</v>
      </c>
      <c r="H8" s="220">
        <f>☆試算シート!D38</f>
        <v>0</v>
      </c>
      <c r="I8" s="220">
        <f>☆試算シート!E38</f>
        <v>0</v>
      </c>
      <c r="J8" s="220">
        <f>☆試算シート!F38</f>
        <v>0</v>
      </c>
      <c r="K8" s="220">
        <f>☆試算シート!G38</f>
        <v>0</v>
      </c>
      <c r="L8" s="220">
        <f>☆試算シート!H38</f>
        <v>0</v>
      </c>
      <c r="M8" s="221">
        <f t="shared" si="3"/>
        <v>0</v>
      </c>
      <c r="N8" s="200">
        <f>IF($G8&gt;'資料(非表示)'!$A$22,1,0)</f>
        <v>0</v>
      </c>
      <c r="O8" s="200">
        <f>IF($B8="","",IF(AND($I8&lt;1,$I8&gt;'資料(非表示)'!$A$24,OR($B8="未就学児",$B8="小・中・高校生",$B8="18歳～39歳",$B8="40歳～64歳")),1,0))</f>
        <v>0</v>
      </c>
      <c r="P8" s="200">
        <f>IF($B8="","",IF((AND($B8="65歳～74歳",$I8&gt;'資料(非表示)'!$A$26)),1,0))</f>
        <v>0</v>
      </c>
      <c r="Q8" s="200">
        <f t="shared" si="4"/>
        <v>0</v>
      </c>
      <c r="R8" s="194">
        <f t="shared" si="5"/>
        <v>0</v>
      </c>
      <c r="S8" s="192">
        <f>IF(OR(☆試算シート!C38="",($H8+$J8+$L8&lt;430000)),0,$H8+$J8+$L8-$R8)</f>
        <v>0</v>
      </c>
      <c r="T8" s="194">
        <f t="shared" ref="T8:T13" si="20">IF($M8&lt;=150000,0,IF(AND($B8="65歳～74歳",$J8&gt;150000),H8+J8-150000+L8,M8))</f>
        <v>0</v>
      </c>
      <c r="U8" s="222">
        <f>IF($B8="",0,INT($S8*'資料(非表示)'!$B$8))</f>
        <v>0</v>
      </c>
      <c r="V8" s="223">
        <f>IF($B8="",0,INT($S8*'資料(非表示)'!$C$8))</f>
        <v>0</v>
      </c>
      <c r="W8" s="224">
        <f>IF(OR($B8="",$B8&lt;&gt;"40歳～64歳"),0,INT($S8*'資料(非表示)'!$D$8))</f>
        <v>0</v>
      </c>
      <c r="X8" s="225">
        <f>IF($B8="",0,INT($S8*'資料(非表示)'!$E$8))</f>
        <v>0</v>
      </c>
      <c r="Y8" s="194">
        <f t="shared" si="6"/>
        <v>0</v>
      </c>
      <c r="Z8" s="222">
        <f>IF(☆試算シート!$C38="",0,'資料(非表示)'!$B$9)</f>
        <v>0</v>
      </c>
      <c r="AA8" s="223">
        <f>IF(☆試算シート!$C38="",0,'資料(非表示)'!$C$9)</f>
        <v>0</v>
      </c>
      <c r="AB8" s="224">
        <f>IF(OR($B8="",$B8&lt;&gt;"40歳～64歳",☆試算シート!$C37=""),0,('資料(非表示)'!$D$9))</f>
        <v>0</v>
      </c>
      <c r="AC8" s="225">
        <f>IF($B8="","",IF(OR($B8="18歳～39歳",$B8="40歳～64歳",$B8="65歳～74歳"),('資料(非表示)'!$E$9+'資料(非表示)'!$E$14),IF(OR($B8="未就学児",$B8="小・中・高校生"),'資料(非表示)'!$E$9,0)))</f>
        <v>0</v>
      </c>
      <c r="AD8" s="194">
        <f t="shared" si="7"/>
        <v>0</v>
      </c>
      <c r="AE8" s="194">
        <f t="shared" si="8"/>
        <v>0</v>
      </c>
      <c r="AF8" s="194">
        <f t="shared" si="9"/>
        <v>0</v>
      </c>
      <c r="AG8" s="222">
        <f t="shared" si="10"/>
        <v>0</v>
      </c>
      <c r="AH8" s="194">
        <f t="shared" si="11"/>
        <v>0</v>
      </c>
      <c r="AI8" s="194">
        <f t="shared" si="12"/>
        <v>0</v>
      </c>
      <c r="AJ8" s="223">
        <f t="shared" si="13"/>
        <v>0</v>
      </c>
      <c r="AK8" s="194">
        <f t="shared" si="14"/>
        <v>0</v>
      </c>
      <c r="AL8" s="224">
        <f t="shared" si="15"/>
        <v>0</v>
      </c>
      <c r="AM8" s="194">
        <f>IF(OR($D8=1,$E8=1),'資料(非表示)'!$E$9,IF($AC8=0,0,IF($D$21="軽減なし",0,IF($D$21="７割軽減",ROUNDDOWN(SUM($AC8)*0.7,-1),IF($D$21="５割軽減",ROUNDDOWN(SUM($AC8)*0.5,-1),IF($D$21="２割軽減",ROUNDDOWN(SUM($AC8)*0.2,-1),ROUNDDOWN(SUM($AC8),-1)))))))</f>
        <v>0</v>
      </c>
      <c r="AN8" s="225">
        <f t="shared" si="16"/>
        <v>0</v>
      </c>
      <c r="AO8" s="194">
        <f t="shared" si="17"/>
        <v>0</v>
      </c>
      <c r="AP8" s="222"/>
      <c r="AQ8" s="223"/>
      <c r="AR8" s="224">
        <f>IF(OR($B8="",$F8=0,AR7&gt;0),0,'資料(非表示)'!$D$10)</f>
        <v>0</v>
      </c>
      <c r="AS8" s="225"/>
      <c r="AT8" s="194"/>
      <c r="AU8" s="222"/>
      <c r="AV8" s="223"/>
      <c r="AW8" s="224">
        <f t="shared" si="18"/>
        <v>0</v>
      </c>
      <c r="AX8" s="225"/>
      <c r="AY8" s="194"/>
      <c r="AZ8" s="175"/>
      <c r="BA8" s="175"/>
      <c r="BB8" s="226">
        <f t="shared" si="19"/>
        <v>0</v>
      </c>
      <c r="BC8" s="175"/>
      <c r="BD8" s="175"/>
      <c r="BE8" s="175"/>
      <c r="BF8" s="175"/>
    </row>
    <row r="9" spans="1:58" ht="15.75" customHeight="1" x14ac:dyDescent="0.45">
      <c r="A9" s="195" t="s">
        <v>37</v>
      </c>
      <c r="B9" s="218">
        <f>☆試算シート!C39</f>
        <v>0</v>
      </c>
      <c r="C9" s="219"/>
      <c r="D9" s="219">
        <f t="shared" si="0"/>
        <v>0</v>
      </c>
      <c r="E9" s="219">
        <f t="shared" si="1"/>
        <v>0</v>
      </c>
      <c r="F9" s="219">
        <f t="shared" si="2"/>
        <v>0</v>
      </c>
      <c r="G9" s="220">
        <f>☆試算シート!C39</f>
        <v>0</v>
      </c>
      <c r="H9" s="220">
        <f>☆試算シート!D39</f>
        <v>0</v>
      </c>
      <c r="I9" s="220">
        <f>☆試算シート!E39</f>
        <v>0</v>
      </c>
      <c r="J9" s="220">
        <f>☆試算シート!F39</f>
        <v>0</v>
      </c>
      <c r="K9" s="220">
        <f>☆試算シート!G39</f>
        <v>0</v>
      </c>
      <c r="L9" s="220">
        <f>☆試算シート!H39</f>
        <v>0</v>
      </c>
      <c r="M9" s="221">
        <f t="shared" si="3"/>
        <v>0</v>
      </c>
      <c r="N9" s="200">
        <f>IF($G9&gt;'資料(非表示)'!$A$22,1,0)</f>
        <v>0</v>
      </c>
      <c r="O9" s="200">
        <f>IF($B9="","",IF(AND($I9&lt;1,$I9&gt;'資料(非表示)'!$A$24,OR($B9="未就学児",$B9="小・中・高校生",$B9="18歳～39歳",$B9="40歳～64歳")),1,0))</f>
        <v>0</v>
      </c>
      <c r="P9" s="200">
        <f>IF($B9="","",IF((AND($B9="65歳～74歳",$I9&gt;'資料(非表示)'!$A$26)),1,0))</f>
        <v>0</v>
      </c>
      <c r="Q9" s="200">
        <f t="shared" si="4"/>
        <v>0</v>
      </c>
      <c r="R9" s="194">
        <f t="shared" si="5"/>
        <v>0</v>
      </c>
      <c r="S9" s="192">
        <f>IF(OR(☆試算シート!C39="",($H9+$J9+$L9&lt;430000)),0,$H9+$J9+$L9-$R9)</f>
        <v>0</v>
      </c>
      <c r="T9" s="194">
        <f t="shared" si="20"/>
        <v>0</v>
      </c>
      <c r="U9" s="222">
        <f>IF($B9="",0,INT($S9*'資料(非表示)'!$B$8))</f>
        <v>0</v>
      </c>
      <c r="V9" s="223">
        <f>IF($B9="",0,INT($S9*'資料(非表示)'!$C$8))</f>
        <v>0</v>
      </c>
      <c r="W9" s="224">
        <f>IF(OR($B9="",$B9&lt;&gt;"40歳～64歳"),0,INT($S9*'資料(非表示)'!$D$8))</f>
        <v>0</v>
      </c>
      <c r="X9" s="225">
        <f>IF($B9="",0,INT($S9*'資料(非表示)'!$E$8))</f>
        <v>0</v>
      </c>
      <c r="Y9" s="194">
        <f t="shared" si="6"/>
        <v>0</v>
      </c>
      <c r="Z9" s="222">
        <f>IF(☆試算シート!$C39="",0,'資料(非表示)'!$B$9)</f>
        <v>0</v>
      </c>
      <c r="AA9" s="223">
        <f>IF(☆試算シート!$C39="",0,'資料(非表示)'!$C$9)</f>
        <v>0</v>
      </c>
      <c r="AB9" s="224">
        <f>IF(OR($B9="",$B9&lt;&gt;"40歳～64歳",☆試算シート!$C38=""),0,('資料(非表示)'!$D$9))</f>
        <v>0</v>
      </c>
      <c r="AC9" s="225">
        <f>IF($B9="","",IF(OR($B9="18歳～39歳",$B9="40歳～64歳",$B9="65歳～74歳"),('資料(非表示)'!$E$9+'資料(非表示)'!$E$14),IF(OR($B9="未就学児",$B9="小・中・高校生"),'資料(非表示)'!$E$9,0)))</f>
        <v>0</v>
      </c>
      <c r="AD9" s="194">
        <f t="shared" si="7"/>
        <v>0</v>
      </c>
      <c r="AE9" s="194">
        <f t="shared" si="8"/>
        <v>0</v>
      </c>
      <c r="AF9" s="194">
        <f t="shared" si="9"/>
        <v>0</v>
      </c>
      <c r="AG9" s="222">
        <f t="shared" si="10"/>
        <v>0</v>
      </c>
      <c r="AH9" s="194">
        <f t="shared" si="11"/>
        <v>0</v>
      </c>
      <c r="AI9" s="194">
        <f t="shared" si="12"/>
        <v>0</v>
      </c>
      <c r="AJ9" s="223">
        <f t="shared" si="13"/>
        <v>0</v>
      </c>
      <c r="AK9" s="194">
        <f t="shared" si="14"/>
        <v>0</v>
      </c>
      <c r="AL9" s="224">
        <f t="shared" si="15"/>
        <v>0</v>
      </c>
      <c r="AM9" s="194">
        <f>IF(OR($D9=1,$E9=1),'資料(非表示)'!$E$9,IF($AC9=0,0,IF($D$21="軽減なし",0,IF($D$21="７割軽減",ROUNDDOWN(SUM($AC9)*0.7,-1),IF($D$21="５割軽減",ROUNDDOWN(SUM($AC9)*0.5,-1),IF($D$21="２割軽減",ROUNDDOWN(SUM($AC9)*0.2,-1),ROUNDDOWN(SUM($AC9),-1)))))))</f>
        <v>0</v>
      </c>
      <c r="AN9" s="225">
        <f t="shared" si="16"/>
        <v>0</v>
      </c>
      <c r="AO9" s="194">
        <f t="shared" si="17"/>
        <v>0</v>
      </c>
      <c r="AP9" s="222"/>
      <c r="AQ9" s="223"/>
      <c r="AR9" s="224">
        <f>IF(OR($B9="",$F9=0,AR7&gt;0,AR8&gt;0),0,'資料(非表示)'!$D$10)</f>
        <v>0</v>
      </c>
      <c r="AS9" s="225"/>
      <c r="AT9" s="194"/>
      <c r="AU9" s="222"/>
      <c r="AV9" s="223"/>
      <c r="AW9" s="224">
        <f t="shared" si="18"/>
        <v>0</v>
      </c>
      <c r="AX9" s="225"/>
      <c r="AY9" s="194"/>
      <c r="AZ9" s="175"/>
      <c r="BA9" s="175"/>
      <c r="BB9" s="226">
        <f t="shared" si="19"/>
        <v>0</v>
      </c>
      <c r="BC9" s="175"/>
      <c r="BD9" s="175"/>
      <c r="BE9" s="175"/>
      <c r="BF9" s="175"/>
    </row>
    <row r="10" spans="1:58" ht="15.75" customHeight="1" x14ac:dyDescent="0.45">
      <c r="A10" s="195" t="s">
        <v>38</v>
      </c>
      <c r="B10" s="218">
        <f>☆試算シート!C40</f>
        <v>0</v>
      </c>
      <c r="C10" s="219"/>
      <c r="D10" s="219">
        <f t="shared" si="0"/>
        <v>0</v>
      </c>
      <c r="E10" s="219">
        <f t="shared" si="1"/>
        <v>0</v>
      </c>
      <c r="F10" s="219">
        <f t="shared" si="2"/>
        <v>0</v>
      </c>
      <c r="G10" s="220">
        <f>☆試算シート!C40</f>
        <v>0</v>
      </c>
      <c r="H10" s="220">
        <f>☆試算シート!D40</f>
        <v>0</v>
      </c>
      <c r="I10" s="220">
        <f>☆試算シート!E40</f>
        <v>0</v>
      </c>
      <c r="J10" s="220">
        <f>☆試算シート!F40</f>
        <v>0</v>
      </c>
      <c r="K10" s="220">
        <f>☆試算シート!G40</f>
        <v>0</v>
      </c>
      <c r="L10" s="220">
        <f>☆試算シート!H40</f>
        <v>0</v>
      </c>
      <c r="M10" s="221">
        <f t="shared" si="3"/>
        <v>0</v>
      </c>
      <c r="N10" s="200">
        <f>IF($G10&gt;'資料(非表示)'!$A$22,1,0)</f>
        <v>0</v>
      </c>
      <c r="O10" s="200">
        <f>IF($B10="","",IF(AND($I10&lt;1,$I10&gt;'資料(非表示)'!$A$24,OR($B10="未就学児",$B10="小・中・高校生",$B10="18歳～39歳",$B10="40歳～64歳")),1,0))</f>
        <v>0</v>
      </c>
      <c r="P10" s="200">
        <f>IF($B10="","",IF((AND($B10="65歳～74歳",$I10&gt;'資料(非表示)'!$A$26)),1,0))</f>
        <v>0</v>
      </c>
      <c r="Q10" s="200">
        <f t="shared" si="4"/>
        <v>0</v>
      </c>
      <c r="R10" s="194">
        <f t="shared" si="5"/>
        <v>0</v>
      </c>
      <c r="S10" s="192">
        <f>IF(OR(☆試算シート!C40="",($H10+$J10+$L10&lt;430000)),0,$H10+$J10+$L10-$R10)</f>
        <v>0</v>
      </c>
      <c r="T10" s="194">
        <f t="shared" si="20"/>
        <v>0</v>
      </c>
      <c r="U10" s="222">
        <f>IF($B10="",0,INT($S10*'資料(非表示)'!$B$8))</f>
        <v>0</v>
      </c>
      <c r="V10" s="223">
        <f>IF($B10="",0,INT($S10*'資料(非表示)'!$C$8))</f>
        <v>0</v>
      </c>
      <c r="W10" s="224">
        <f>IF(OR($B10="",$B10&lt;&gt;"40歳～64歳"),0,INT($S10*'資料(非表示)'!$D$8))</f>
        <v>0</v>
      </c>
      <c r="X10" s="225">
        <f>IF($B10="",0,INT($S10*'資料(非表示)'!$E$8))</f>
        <v>0</v>
      </c>
      <c r="Y10" s="194">
        <f t="shared" si="6"/>
        <v>0</v>
      </c>
      <c r="Z10" s="222">
        <f>IF(☆試算シート!$C40="",0,'資料(非表示)'!$B$9)</f>
        <v>0</v>
      </c>
      <c r="AA10" s="223">
        <f>IF(☆試算シート!$C40="",0,'資料(非表示)'!$C$9)</f>
        <v>0</v>
      </c>
      <c r="AB10" s="224">
        <f>IF(OR($B10="",$B10&lt;&gt;"40歳～64歳",☆試算シート!$C39=""),0,('資料(非表示)'!$D$9))</f>
        <v>0</v>
      </c>
      <c r="AC10" s="225">
        <f>IF($B10="","",IF(OR($B10="18歳～39歳",$B10="40歳～64歳",$B10="65歳～74歳"),('資料(非表示)'!$E$9+'資料(非表示)'!$E$14),IF(OR($B10="未就学児",$B10="小・中・高校生"),'資料(非表示)'!$E$9,0)))</f>
        <v>0</v>
      </c>
      <c r="AD10" s="194">
        <f t="shared" si="7"/>
        <v>0</v>
      </c>
      <c r="AE10" s="194">
        <f t="shared" si="8"/>
        <v>0</v>
      </c>
      <c r="AF10" s="194">
        <f t="shared" si="9"/>
        <v>0</v>
      </c>
      <c r="AG10" s="222">
        <f t="shared" si="10"/>
        <v>0</v>
      </c>
      <c r="AH10" s="194">
        <f t="shared" si="11"/>
        <v>0</v>
      </c>
      <c r="AI10" s="194">
        <f t="shared" si="12"/>
        <v>0</v>
      </c>
      <c r="AJ10" s="223">
        <f t="shared" si="13"/>
        <v>0</v>
      </c>
      <c r="AK10" s="194">
        <f t="shared" si="14"/>
        <v>0</v>
      </c>
      <c r="AL10" s="224">
        <f t="shared" si="15"/>
        <v>0</v>
      </c>
      <c r="AM10" s="194">
        <f>IF(OR($D10=1,$E10=1),'資料(非表示)'!$E$9,IF($AC10=0,0,IF($D$21="軽減なし",0,IF($D$21="７割軽減",ROUNDDOWN(SUM($AC10)*0.7,-1),IF($D$21="５割軽減",ROUNDDOWN(SUM($AC10)*0.5,-1),IF($D$21="２割軽減",ROUNDDOWN(SUM($AC10)*0.2,-1),ROUNDDOWN(SUM($AC10),-1)))))))</f>
        <v>0</v>
      </c>
      <c r="AN10" s="225">
        <f t="shared" si="16"/>
        <v>0</v>
      </c>
      <c r="AO10" s="194">
        <f t="shared" si="17"/>
        <v>0</v>
      </c>
      <c r="AP10" s="222"/>
      <c r="AQ10" s="223"/>
      <c r="AR10" s="224">
        <f>IF(OR($B10="",$F10=0,AR7&gt;0,AR8&gt;0,AR9&gt;0),0,'資料(非表示)'!$D$10)</f>
        <v>0</v>
      </c>
      <c r="AS10" s="225"/>
      <c r="AT10" s="194"/>
      <c r="AU10" s="222"/>
      <c r="AV10" s="223"/>
      <c r="AW10" s="224">
        <f t="shared" si="18"/>
        <v>0</v>
      </c>
      <c r="AX10" s="225"/>
      <c r="AY10" s="194"/>
      <c r="AZ10" s="175"/>
      <c r="BA10" s="175"/>
      <c r="BB10" s="226">
        <f t="shared" si="19"/>
        <v>0</v>
      </c>
      <c r="BC10" s="175"/>
      <c r="BD10" s="175"/>
      <c r="BE10" s="175"/>
      <c r="BF10" s="175"/>
    </row>
    <row r="11" spans="1:58" ht="15.75" customHeight="1" x14ac:dyDescent="0.45">
      <c r="A11" s="195" t="s">
        <v>39</v>
      </c>
      <c r="B11" s="218">
        <f>☆試算シート!C41</f>
        <v>0</v>
      </c>
      <c r="C11" s="219"/>
      <c r="D11" s="219">
        <f t="shared" si="0"/>
        <v>0</v>
      </c>
      <c r="E11" s="219">
        <f t="shared" si="1"/>
        <v>0</v>
      </c>
      <c r="F11" s="219">
        <f t="shared" si="2"/>
        <v>0</v>
      </c>
      <c r="G11" s="220">
        <f>☆試算シート!C41</f>
        <v>0</v>
      </c>
      <c r="H11" s="220">
        <f>☆試算シート!D41</f>
        <v>0</v>
      </c>
      <c r="I11" s="220">
        <f>☆試算シート!E41</f>
        <v>0</v>
      </c>
      <c r="J11" s="220">
        <f>☆試算シート!F41</f>
        <v>0</v>
      </c>
      <c r="K11" s="220">
        <f>☆試算シート!G41</f>
        <v>0</v>
      </c>
      <c r="L11" s="220">
        <f>☆試算シート!H41</f>
        <v>0</v>
      </c>
      <c r="M11" s="221">
        <f t="shared" si="3"/>
        <v>0</v>
      </c>
      <c r="N11" s="200">
        <f>IF($G11&gt;'資料(非表示)'!$A$22,1,0)</f>
        <v>0</v>
      </c>
      <c r="O11" s="200">
        <f>IF($B11="","",IF(AND($I11&lt;1,$I11&gt;'資料(非表示)'!$A$24,OR($B11="未就学児",$B11="小・中・高校生",$B11="18歳～39歳",$B11="40歳～64歳")),1,0))</f>
        <v>0</v>
      </c>
      <c r="P11" s="200">
        <f>IF($B11="","",IF((AND($B11="65歳～74歳",$I11&gt;'資料(非表示)'!$A$26)),1,0))</f>
        <v>0</v>
      </c>
      <c r="Q11" s="200">
        <f t="shared" si="4"/>
        <v>0</v>
      </c>
      <c r="R11" s="194">
        <f t="shared" si="5"/>
        <v>0</v>
      </c>
      <c r="S11" s="192">
        <f>IF(OR(☆試算シート!C41="",($H11+$J11+$L11&lt;430000)),0,$H11+$J11+$L11-$R11)</f>
        <v>0</v>
      </c>
      <c r="T11" s="194">
        <f t="shared" si="20"/>
        <v>0</v>
      </c>
      <c r="U11" s="222">
        <f>IF($B11="",0,INT($S11*'資料(非表示)'!$B$8))</f>
        <v>0</v>
      </c>
      <c r="V11" s="223">
        <f>IF($B11="",0,INT($S11*'資料(非表示)'!$C$8))</f>
        <v>0</v>
      </c>
      <c r="W11" s="224">
        <f>IF(OR($B11="",$B11&lt;&gt;"40歳～64歳"),0,INT($S11*'資料(非表示)'!$D$8))</f>
        <v>0</v>
      </c>
      <c r="X11" s="225">
        <f>IF($B11="",0,INT($S11*'資料(非表示)'!$E$8))</f>
        <v>0</v>
      </c>
      <c r="Y11" s="194">
        <f t="shared" si="6"/>
        <v>0</v>
      </c>
      <c r="Z11" s="222">
        <f>IF(☆試算シート!$C41="",0,'資料(非表示)'!$B$9)</f>
        <v>0</v>
      </c>
      <c r="AA11" s="223">
        <f>IF(☆試算シート!$C41="",0,'資料(非表示)'!$C$9)</f>
        <v>0</v>
      </c>
      <c r="AB11" s="224">
        <f>IF(OR($B11="",$B11&lt;&gt;"40歳～64歳",☆試算シート!$C40=""),0,('資料(非表示)'!$D$9))</f>
        <v>0</v>
      </c>
      <c r="AC11" s="225">
        <f>IF($B11="","",IF(OR($B11="18歳～39歳",$B11="40歳～64歳",$B11="65歳～74歳"),('資料(非表示)'!$E$9+'資料(非表示)'!$E$14),IF(OR($B11="未就学児",$B11="小・中・高校生"),'資料(非表示)'!$E$9,0)))</f>
        <v>0</v>
      </c>
      <c r="AD11" s="194">
        <f t="shared" si="7"/>
        <v>0</v>
      </c>
      <c r="AE11" s="194">
        <f t="shared" si="8"/>
        <v>0</v>
      </c>
      <c r="AF11" s="194">
        <f t="shared" si="9"/>
        <v>0</v>
      </c>
      <c r="AG11" s="222">
        <f t="shared" si="10"/>
        <v>0</v>
      </c>
      <c r="AH11" s="194">
        <f t="shared" si="11"/>
        <v>0</v>
      </c>
      <c r="AI11" s="194">
        <f t="shared" si="12"/>
        <v>0</v>
      </c>
      <c r="AJ11" s="223">
        <f t="shared" si="13"/>
        <v>0</v>
      </c>
      <c r="AK11" s="194">
        <f t="shared" si="14"/>
        <v>0</v>
      </c>
      <c r="AL11" s="224">
        <f t="shared" si="15"/>
        <v>0</v>
      </c>
      <c r="AM11" s="194">
        <f>IF(OR($D11=1,$E11=1),'資料(非表示)'!$E$9,IF($AC11=0,0,IF($D$21="軽減なし",0,IF($D$21="７割軽減",ROUNDDOWN(SUM($AC11)*0.7,-1),IF($D$21="５割軽減",ROUNDDOWN(SUM($AC11)*0.5,-1),IF($D$21="２割軽減",ROUNDDOWN(SUM($AC11)*0.2,-1),ROUNDDOWN(SUM($AC11),-1)))))))</f>
        <v>0</v>
      </c>
      <c r="AN11" s="225">
        <f t="shared" si="16"/>
        <v>0</v>
      </c>
      <c r="AO11" s="194">
        <f t="shared" si="17"/>
        <v>0</v>
      </c>
      <c r="AP11" s="222"/>
      <c r="AQ11" s="223"/>
      <c r="AR11" s="224">
        <f>IF(OR($B11="",$F11=0,AR7&gt;0,AR8&gt;0,AR9&gt;0,AR10&gt;0),0,'資料(非表示)'!$D$10)</f>
        <v>0</v>
      </c>
      <c r="AS11" s="225"/>
      <c r="AT11" s="194"/>
      <c r="AU11" s="222"/>
      <c r="AV11" s="223"/>
      <c r="AW11" s="224">
        <f t="shared" si="18"/>
        <v>0</v>
      </c>
      <c r="AX11" s="225"/>
      <c r="AY11" s="194"/>
      <c r="AZ11" s="175"/>
      <c r="BA11" s="175"/>
      <c r="BB11" s="226">
        <f t="shared" si="19"/>
        <v>0</v>
      </c>
      <c r="BC11" s="175"/>
      <c r="BD11" s="175"/>
      <c r="BE11" s="175"/>
      <c r="BF11" s="175"/>
    </row>
    <row r="12" spans="1:58" ht="15.75" customHeight="1" x14ac:dyDescent="0.45">
      <c r="A12" s="195" t="s">
        <v>40</v>
      </c>
      <c r="B12" s="218">
        <f>☆試算シート!C42</f>
        <v>0</v>
      </c>
      <c r="C12" s="219"/>
      <c r="D12" s="219">
        <f t="shared" si="0"/>
        <v>0</v>
      </c>
      <c r="E12" s="219">
        <f t="shared" si="1"/>
        <v>0</v>
      </c>
      <c r="F12" s="219">
        <f t="shared" si="2"/>
        <v>0</v>
      </c>
      <c r="G12" s="220">
        <f>☆試算シート!C42</f>
        <v>0</v>
      </c>
      <c r="H12" s="220">
        <f>☆試算シート!D42</f>
        <v>0</v>
      </c>
      <c r="I12" s="220">
        <f>☆試算シート!E42</f>
        <v>0</v>
      </c>
      <c r="J12" s="220">
        <f>☆試算シート!F42</f>
        <v>0</v>
      </c>
      <c r="K12" s="220">
        <f>☆試算シート!G42</f>
        <v>0</v>
      </c>
      <c r="L12" s="220">
        <f>☆試算シート!H42</f>
        <v>0</v>
      </c>
      <c r="M12" s="221">
        <f t="shared" si="3"/>
        <v>0</v>
      </c>
      <c r="N12" s="200">
        <f>IF($G12&gt;'資料(非表示)'!$A$22,1,0)</f>
        <v>0</v>
      </c>
      <c r="O12" s="200">
        <f>IF($B12="","",IF(AND($I12&lt;1,$I12&gt;'資料(非表示)'!$A$24,OR($B12="未就学児",$B12="小・中・高校生",$B12="18歳～39歳",$B12="40歳～64歳")),1,0))</f>
        <v>0</v>
      </c>
      <c r="P12" s="200">
        <f>IF($B12="","",IF((AND($B12="65歳～74歳",$I12&gt;'資料(非表示)'!$A$26)),1,0))</f>
        <v>0</v>
      </c>
      <c r="Q12" s="200">
        <f t="shared" si="4"/>
        <v>0</v>
      </c>
      <c r="R12" s="194">
        <f t="shared" si="5"/>
        <v>0</v>
      </c>
      <c r="S12" s="192">
        <f>IF(OR(☆試算シート!C42="",($H12+$J12+$L12&lt;430000)),0,$H12+$J12+$L12-$R12)</f>
        <v>0</v>
      </c>
      <c r="T12" s="194">
        <f t="shared" si="20"/>
        <v>0</v>
      </c>
      <c r="U12" s="222">
        <f>IF($B12="",0,INT($S12*'資料(非表示)'!$B$8))</f>
        <v>0</v>
      </c>
      <c r="V12" s="223">
        <f>IF($B12="",0,INT($S12*'資料(非表示)'!$C$8))</f>
        <v>0</v>
      </c>
      <c r="W12" s="224">
        <f>IF(OR($B12="",$B12&lt;&gt;"40歳～64歳"),0,INT($S12*'資料(非表示)'!$D$8))</f>
        <v>0</v>
      </c>
      <c r="X12" s="225">
        <f>IF($B12="",0,INT($S12*'資料(非表示)'!$E$8))</f>
        <v>0</v>
      </c>
      <c r="Y12" s="194">
        <f t="shared" si="6"/>
        <v>0</v>
      </c>
      <c r="Z12" s="222">
        <f>IF(☆試算シート!$C42="",0,'資料(非表示)'!$B$9)</f>
        <v>0</v>
      </c>
      <c r="AA12" s="223">
        <f>IF(☆試算シート!$C42="",0,'資料(非表示)'!$C$9)</f>
        <v>0</v>
      </c>
      <c r="AB12" s="224">
        <f>IF(OR($B12="",$B12&lt;&gt;"40歳～64歳",☆試算シート!$C41=""),0,('資料(非表示)'!$D$9))</f>
        <v>0</v>
      </c>
      <c r="AC12" s="225">
        <f>IF($B12="","",IF(OR($B12="18歳～39歳",$B12="40歳～64歳",$B12="65歳～74歳"),('資料(非表示)'!$E$9+'資料(非表示)'!$E$14),IF(OR($B12="未就学児",$B12="小・中・高校生"),'資料(非表示)'!$E$9,0)))</f>
        <v>0</v>
      </c>
      <c r="AD12" s="194">
        <f t="shared" si="7"/>
        <v>0</v>
      </c>
      <c r="AE12" s="194">
        <f t="shared" si="8"/>
        <v>0</v>
      </c>
      <c r="AF12" s="194">
        <f t="shared" si="9"/>
        <v>0</v>
      </c>
      <c r="AG12" s="222">
        <f t="shared" si="10"/>
        <v>0</v>
      </c>
      <c r="AH12" s="194">
        <f t="shared" si="11"/>
        <v>0</v>
      </c>
      <c r="AI12" s="194">
        <f t="shared" si="12"/>
        <v>0</v>
      </c>
      <c r="AJ12" s="223">
        <f t="shared" si="13"/>
        <v>0</v>
      </c>
      <c r="AK12" s="194">
        <f t="shared" si="14"/>
        <v>0</v>
      </c>
      <c r="AL12" s="224">
        <f t="shared" si="15"/>
        <v>0</v>
      </c>
      <c r="AM12" s="194">
        <f>IF(OR($D12=1,$E12=1),'資料(非表示)'!$E$9,IF($AC12=0,0,IF($D$21="軽減なし",0,IF($D$21="７割軽減",ROUNDDOWN(SUM($AC12)*0.7,-1),IF($D$21="５割軽減",ROUNDDOWN(SUM($AC12)*0.5,-1),IF($D$21="２割軽減",ROUNDDOWN(SUM($AC12)*0.2,-1),ROUNDDOWN(SUM($AC12),-1)))))))</f>
        <v>0</v>
      </c>
      <c r="AN12" s="225">
        <f t="shared" si="16"/>
        <v>0</v>
      </c>
      <c r="AO12" s="194">
        <f t="shared" si="17"/>
        <v>0</v>
      </c>
      <c r="AP12" s="222"/>
      <c r="AQ12" s="223"/>
      <c r="AR12" s="224">
        <f>IF(OR($B12="",$F12=0,AR7&gt;0,AR8&gt;0,AR9&gt;0,AR10&gt;0,AR11&gt;0),0,'資料(非表示)'!$D$10)</f>
        <v>0</v>
      </c>
      <c r="AS12" s="225"/>
      <c r="AT12" s="194"/>
      <c r="AU12" s="222"/>
      <c r="AV12" s="223"/>
      <c r="AW12" s="224">
        <f t="shared" si="18"/>
        <v>0</v>
      </c>
      <c r="AX12" s="225"/>
      <c r="AY12" s="194"/>
      <c r="AZ12" s="175"/>
      <c r="BA12" s="175"/>
      <c r="BB12" s="226">
        <f t="shared" si="19"/>
        <v>0</v>
      </c>
      <c r="BC12" s="175"/>
      <c r="BD12" s="175"/>
      <c r="BE12" s="175"/>
      <c r="BF12" s="175"/>
    </row>
    <row r="13" spans="1:58" ht="15.75" customHeight="1" x14ac:dyDescent="0.45">
      <c r="A13" s="195" t="s">
        <v>41</v>
      </c>
      <c r="B13" s="218">
        <f>☆試算シート!C43</f>
        <v>0</v>
      </c>
      <c r="C13" s="219"/>
      <c r="D13" s="219">
        <f t="shared" si="0"/>
        <v>0</v>
      </c>
      <c r="E13" s="219">
        <f t="shared" si="1"/>
        <v>0</v>
      </c>
      <c r="F13" s="219">
        <f t="shared" si="2"/>
        <v>0</v>
      </c>
      <c r="G13" s="220">
        <f>☆試算シート!C43</f>
        <v>0</v>
      </c>
      <c r="H13" s="220">
        <f>☆試算シート!D43</f>
        <v>0</v>
      </c>
      <c r="I13" s="220">
        <f>☆試算シート!E43</f>
        <v>0</v>
      </c>
      <c r="J13" s="220">
        <f>☆試算シート!F43</f>
        <v>0</v>
      </c>
      <c r="K13" s="220">
        <f>☆試算シート!G43</f>
        <v>0</v>
      </c>
      <c r="L13" s="220">
        <f>☆試算シート!H43</f>
        <v>0</v>
      </c>
      <c r="M13" s="221">
        <f t="shared" si="3"/>
        <v>0</v>
      </c>
      <c r="N13" s="200">
        <f>IF($G13&gt;'資料(非表示)'!$A$22,1,0)</f>
        <v>0</v>
      </c>
      <c r="O13" s="200">
        <f>IF($B13="","",IF(AND($I13&lt;1,$I13&gt;'資料(非表示)'!$A$24,OR($B13="未就学児",$B13="小・中・高校生",$B13="18歳～39歳",$B13="40歳～64歳")),1,0))</f>
        <v>0</v>
      </c>
      <c r="P13" s="200">
        <f>IF($B13="","",IF((AND($B13="65歳～74歳",$I13&gt;'資料(非表示)'!$A$26)),1,0))</f>
        <v>0</v>
      </c>
      <c r="Q13" s="200">
        <f t="shared" si="4"/>
        <v>0</v>
      </c>
      <c r="R13" s="194">
        <f t="shared" si="5"/>
        <v>0</v>
      </c>
      <c r="S13" s="192">
        <f>IF(OR(☆試算シート!C43="",($H13+$J13+$L13&lt;430000)),0,$H13+$J13+$L13-$R13)</f>
        <v>0</v>
      </c>
      <c r="T13" s="194">
        <f t="shared" si="20"/>
        <v>0</v>
      </c>
      <c r="U13" s="222">
        <f>IF($B13="",0,INT($S13*'資料(非表示)'!$B$8))</f>
        <v>0</v>
      </c>
      <c r="V13" s="223">
        <f>IF($B13="",0,INT($S13*'資料(非表示)'!$C$8))</f>
        <v>0</v>
      </c>
      <c r="W13" s="224">
        <f>IF(OR($B13="",$B13&lt;&gt;"40歳～64歳"),0,INT($S13*'資料(非表示)'!$D$8))</f>
        <v>0</v>
      </c>
      <c r="X13" s="225">
        <f>IF($B13="",0,INT($S13*'資料(非表示)'!$E$8))</f>
        <v>0</v>
      </c>
      <c r="Y13" s="194">
        <f t="shared" si="6"/>
        <v>0</v>
      </c>
      <c r="Z13" s="222">
        <f>IF(☆試算シート!$C43="",0,'資料(非表示)'!$B$9)</f>
        <v>0</v>
      </c>
      <c r="AA13" s="223">
        <f>IF(☆試算シート!$C43="",0,'資料(非表示)'!$C$9)</f>
        <v>0</v>
      </c>
      <c r="AB13" s="224">
        <f>IF(OR($B13="",$B13&lt;&gt;"40歳～64歳",☆試算シート!$C42=""),0,('資料(非表示)'!$D$9))</f>
        <v>0</v>
      </c>
      <c r="AC13" s="225">
        <f>IF($B13="","",IF(OR($B13="18歳～39歳",$B13="40歳～64歳",$B13="65歳～74歳"),('資料(非表示)'!$E$9+'資料(非表示)'!$E$14),IF(OR($B13="未就学児",$B13="小・中・高校生"),'資料(非表示)'!$E$9,0)))</f>
        <v>0</v>
      </c>
      <c r="AD13" s="194">
        <f t="shared" si="7"/>
        <v>0</v>
      </c>
      <c r="AE13" s="194">
        <f t="shared" si="8"/>
        <v>0</v>
      </c>
      <c r="AF13" s="194">
        <f t="shared" si="9"/>
        <v>0</v>
      </c>
      <c r="AG13" s="222">
        <f t="shared" si="10"/>
        <v>0</v>
      </c>
      <c r="AH13" s="194">
        <f t="shared" si="11"/>
        <v>0</v>
      </c>
      <c r="AI13" s="194">
        <f t="shared" si="12"/>
        <v>0</v>
      </c>
      <c r="AJ13" s="223">
        <f t="shared" si="13"/>
        <v>0</v>
      </c>
      <c r="AK13" s="194">
        <f t="shared" si="14"/>
        <v>0</v>
      </c>
      <c r="AL13" s="224">
        <f t="shared" si="15"/>
        <v>0</v>
      </c>
      <c r="AM13" s="194">
        <f>IF(OR($D13=1,$E13=1),'資料(非表示)'!$E$9,IF($AC13=0,0,IF($D$21="軽減なし",0,IF($D$21="７割軽減",ROUNDDOWN(SUM($AC13)*0.7,-1),IF($D$21="５割軽減",ROUNDDOWN(SUM($AC13)*0.5,-1),IF($D$21="２割軽減",ROUNDDOWN(SUM($AC13)*0.2,-1),ROUNDDOWN(SUM($AC13),-1)))))))</f>
        <v>0</v>
      </c>
      <c r="AN13" s="225">
        <f t="shared" si="16"/>
        <v>0</v>
      </c>
      <c r="AO13" s="194">
        <f t="shared" si="17"/>
        <v>0</v>
      </c>
      <c r="AP13" s="222"/>
      <c r="AQ13" s="223"/>
      <c r="AR13" s="224">
        <f>IF(OR($B13="",$F13=0,AR7&gt;0,AR8&gt;0,AR9&gt;0,AR10&gt;0,AR11&gt;0,AR12&gt;0),0,'資料(非表示)'!$D$10)</f>
        <v>0</v>
      </c>
      <c r="AS13" s="225"/>
      <c r="AT13" s="194"/>
      <c r="AU13" s="222"/>
      <c r="AV13" s="223"/>
      <c r="AW13" s="224">
        <f t="shared" si="18"/>
        <v>0</v>
      </c>
      <c r="AX13" s="225"/>
      <c r="AY13" s="194"/>
      <c r="AZ13" s="175"/>
      <c r="BA13" s="175"/>
      <c r="BB13" s="226">
        <f t="shared" si="19"/>
        <v>0</v>
      </c>
      <c r="BC13" s="175"/>
      <c r="BD13" s="175"/>
      <c r="BE13" s="175"/>
      <c r="BF13" s="175"/>
    </row>
    <row r="14" spans="1:58" s="228" customFormat="1" ht="15.75" customHeight="1" x14ac:dyDescent="0.45">
      <c r="C14" s="200"/>
      <c r="D14" s="200">
        <f t="shared" ref="D14:Q14" si="21">SUM(D7:D13)</f>
        <v>0</v>
      </c>
      <c r="E14" s="200">
        <f t="shared" si="21"/>
        <v>0</v>
      </c>
      <c r="F14" s="200">
        <f t="shared" si="21"/>
        <v>0</v>
      </c>
      <c r="G14" s="221">
        <f t="shared" si="21"/>
        <v>0</v>
      </c>
      <c r="H14" s="221">
        <f t="shared" si="21"/>
        <v>0</v>
      </c>
      <c r="I14" s="221">
        <f t="shared" si="21"/>
        <v>0</v>
      </c>
      <c r="J14" s="221">
        <f t="shared" si="21"/>
        <v>0</v>
      </c>
      <c r="K14" s="221">
        <f t="shared" si="21"/>
        <v>0</v>
      </c>
      <c r="L14" s="221">
        <f t="shared" si="21"/>
        <v>0</v>
      </c>
      <c r="M14" s="221">
        <f t="shared" si="21"/>
        <v>0</v>
      </c>
      <c r="N14" s="200">
        <f t="shared" si="21"/>
        <v>0</v>
      </c>
      <c r="O14" s="200">
        <f t="shared" si="21"/>
        <v>0</v>
      </c>
      <c r="P14" s="200">
        <f t="shared" si="21"/>
        <v>0</v>
      </c>
      <c r="Q14" s="200">
        <f t="shared" si="21"/>
        <v>0</v>
      </c>
      <c r="R14" s="194"/>
      <c r="S14" s="192">
        <f t="shared" ref="S14:AY14" si="22">SUM(S7:S13)</f>
        <v>0</v>
      </c>
      <c r="T14" s="192">
        <f t="shared" si="22"/>
        <v>0</v>
      </c>
      <c r="U14" s="192">
        <f t="shared" si="22"/>
        <v>0</v>
      </c>
      <c r="V14" s="192">
        <f t="shared" si="22"/>
        <v>0</v>
      </c>
      <c r="W14" s="192">
        <f t="shared" si="22"/>
        <v>0</v>
      </c>
      <c r="X14" s="192">
        <f t="shared" si="22"/>
        <v>0</v>
      </c>
      <c r="Y14" s="192">
        <f t="shared" si="22"/>
        <v>0</v>
      </c>
      <c r="Z14" s="192">
        <f t="shared" si="22"/>
        <v>0</v>
      </c>
      <c r="AA14" s="192">
        <f t="shared" si="22"/>
        <v>0</v>
      </c>
      <c r="AB14" s="192">
        <f t="shared" si="22"/>
        <v>0</v>
      </c>
      <c r="AC14" s="192">
        <f t="shared" si="22"/>
        <v>0</v>
      </c>
      <c r="AD14" s="192">
        <f t="shared" si="22"/>
        <v>0</v>
      </c>
      <c r="AE14" s="192">
        <f t="shared" si="22"/>
        <v>0</v>
      </c>
      <c r="AF14" s="192">
        <f t="shared" si="22"/>
        <v>0</v>
      </c>
      <c r="AG14" s="194">
        <f t="shared" si="22"/>
        <v>0</v>
      </c>
      <c r="AH14" s="194">
        <f t="shared" si="22"/>
        <v>0</v>
      </c>
      <c r="AI14" s="192">
        <f t="shared" si="22"/>
        <v>0</v>
      </c>
      <c r="AJ14" s="194">
        <f t="shared" si="22"/>
        <v>0</v>
      </c>
      <c r="AK14" s="192">
        <f t="shared" si="22"/>
        <v>0</v>
      </c>
      <c r="AL14" s="194">
        <f t="shared" si="22"/>
        <v>0</v>
      </c>
      <c r="AM14" s="192">
        <f t="shared" si="22"/>
        <v>0</v>
      </c>
      <c r="AN14" s="194">
        <f t="shared" si="22"/>
        <v>0</v>
      </c>
      <c r="AO14" s="192">
        <f t="shared" si="22"/>
        <v>0</v>
      </c>
      <c r="AP14" s="192">
        <f t="shared" si="22"/>
        <v>0</v>
      </c>
      <c r="AQ14" s="192">
        <f t="shared" si="22"/>
        <v>0</v>
      </c>
      <c r="AR14" s="192">
        <f t="shared" si="22"/>
        <v>0</v>
      </c>
      <c r="AS14" s="192">
        <f t="shared" si="22"/>
        <v>0</v>
      </c>
      <c r="AT14" s="192">
        <f t="shared" si="22"/>
        <v>0</v>
      </c>
      <c r="AU14" s="192">
        <f t="shared" si="22"/>
        <v>0</v>
      </c>
      <c r="AV14" s="192">
        <f t="shared" si="22"/>
        <v>0</v>
      </c>
      <c r="AW14" s="192">
        <f t="shared" si="22"/>
        <v>0</v>
      </c>
      <c r="AX14" s="192">
        <f t="shared" si="22"/>
        <v>0</v>
      </c>
      <c r="AY14" s="192">
        <f t="shared" si="22"/>
        <v>0</v>
      </c>
      <c r="BB14" s="229">
        <f>SUM(BB7:BB13)</f>
        <v>0</v>
      </c>
    </row>
    <row r="15" spans="1:58" s="188" customFormat="1" ht="15.75" customHeight="1" x14ac:dyDescent="0.45">
      <c r="B15" s="202" t="s">
        <v>220</v>
      </c>
      <c r="E15" s="175"/>
      <c r="F15" s="175"/>
      <c r="G15" s="190"/>
      <c r="H15" s="191"/>
      <c r="I15" s="191"/>
      <c r="J15" s="191"/>
      <c r="K15" s="175"/>
      <c r="L15" s="175"/>
      <c r="M15" s="191"/>
      <c r="N15" s="175"/>
      <c r="O15" s="192"/>
      <c r="P15" s="192"/>
      <c r="Q15" s="194"/>
      <c r="R15" s="194"/>
      <c r="S15" s="194"/>
      <c r="T15" s="194"/>
      <c r="U15" s="194"/>
      <c r="V15" s="194"/>
      <c r="W15" s="194"/>
      <c r="X15" s="175"/>
      <c r="Y15" s="175"/>
      <c r="Z15" s="175"/>
      <c r="AA15" s="175"/>
      <c r="AB15" s="175"/>
      <c r="AC15" s="175"/>
      <c r="AD15" s="175"/>
      <c r="AE15" s="175"/>
      <c r="AF15" s="175"/>
      <c r="AG15" s="175"/>
      <c r="AH15" s="175"/>
      <c r="AI15" s="175"/>
      <c r="AJ15" s="175"/>
      <c r="AK15" s="175"/>
      <c r="AL15" s="175"/>
      <c r="AM15" s="175"/>
      <c r="AN15" s="175"/>
      <c r="AO15" s="175"/>
      <c r="AP15" s="175"/>
      <c r="AR15" s="175"/>
      <c r="AS15" s="175"/>
      <c r="AT15" s="175"/>
      <c r="AU15" s="194"/>
      <c r="AV15" s="175"/>
      <c r="AW15" s="175"/>
      <c r="AY15" s="194"/>
      <c r="AZ15" s="175"/>
      <c r="BB15" s="175"/>
      <c r="BD15" s="175"/>
    </row>
    <row r="16" spans="1:58" s="188" customFormat="1" ht="15.75" customHeight="1" x14ac:dyDescent="0.45">
      <c r="B16" s="189" t="str">
        <f>AZ22</f>
        <v>OK</v>
      </c>
      <c r="C16" s="191"/>
      <c r="D16" s="194"/>
      <c r="E16" s="175"/>
      <c r="F16" s="175"/>
      <c r="G16" s="194"/>
      <c r="H16" s="194"/>
      <c r="I16" s="194"/>
      <c r="J16" s="194"/>
      <c r="K16" s="194"/>
      <c r="L16" s="194"/>
      <c r="M16" s="194"/>
      <c r="N16" s="194"/>
      <c r="O16" s="194"/>
      <c r="P16" s="194"/>
      <c r="Q16" s="194"/>
      <c r="R16" s="194"/>
      <c r="S16" s="192"/>
      <c r="T16" s="192"/>
      <c r="U16" s="194"/>
      <c r="V16" s="194"/>
      <c r="W16" s="194"/>
      <c r="X16" s="175"/>
      <c r="Y16" s="175"/>
      <c r="Z16" s="175"/>
      <c r="AA16" s="175"/>
      <c r="AB16" s="175"/>
      <c r="AC16" s="175"/>
      <c r="AD16" s="175"/>
      <c r="AE16" s="175"/>
      <c r="AF16" s="175"/>
      <c r="AG16" s="175"/>
      <c r="AH16" s="175"/>
      <c r="AI16" s="175"/>
      <c r="AL16" s="175"/>
      <c r="AR16" s="175"/>
      <c r="AS16" s="175"/>
      <c r="AT16" s="175"/>
      <c r="AV16" s="175"/>
      <c r="AW16" s="194"/>
      <c r="AY16" s="175"/>
      <c r="AZ16" s="175"/>
      <c r="BB16" s="226">
        <f>SUM($L$21:$L$23)-SUM($L$24:$L$25)</f>
        <v>0</v>
      </c>
      <c r="BD16" s="188">
        <f>☆試算シート!$C$29</f>
        <v>0</v>
      </c>
    </row>
    <row r="17" spans="2:54" s="188" customFormat="1" ht="15.75" customHeight="1" x14ac:dyDescent="0.45">
      <c r="B17" s="191" t="str">
        <f>BB22</f>
        <v>OK</v>
      </c>
      <c r="C17" s="191"/>
      <c r="D17" s="194"/>
      <c r="E17" s="175"/>
      <c r="F17" s="175"/>
      <c r="G17" s="194"/>
      <c r="H17" s="194"/>
      <c r="I17" s="194"/>
      <c r="J17" s="194"/>
      <c r="K17" s="194"/>
      <c r="L17" s="194"/>
      <c r="M17" s="194"/>
      <c r="N17" s="194"/>
      <c r="O17" s="194"/>
      <c r="P17" s="194"/>
      <c r="Q17" s="194"/>
      <c r="R17" s="194"/>
      <c r="S17" s="192"/>
      <c r="T17" s="192"/>
      <c r="U17" s="194"/>
      <c r="V17" s="194"/>
      <c r="W17" s="194"/>
      <c r="X17" s="175"/>
      <c r="Y17" s="175"/>
      <c r="Z17" s="175"/>
      <c r="AA17" s="175"/>
      <c r="AB17" s="175"/>
      <c r="AC17" s="175"/>
      <c r="AD17" s="175"/>
      <c r="AE17" s="175"/>
      <c r="AF17" s="175"/>
      <c r="AG17" s="175"/>
      <c r="AH17" s="175"/>
      <c r="AI17" s="175"/>
      <c r="AL17" s="175"/>
      <c r="AR17" s="175"/>
      <c r="AS17" s="175"/>
      <c r="AT17" s="175"/>
      <c r="AV17" s="175"/>
      <c r="AW17" s="194"/>
      <c r="AY17" s="175"/>
      <c r="AZ17" s="175"/>
      <c r="BB17" s="226"/>
    </row>
    <row r="18" spans="2:54" s="188" customFormat="1" ht="15.75" customHeight="1" x14ac:dyDescent="0.45">
      <c r="B18" s="191"/>
      <c r="C18" s="191"/>
      <c r="D18" s="194"/>
      <c r="E18" s="175"/>
      <c r="F18" s="194"/>
      <c r="G18" s="194"/>
      <c r="H18" s="194"/>
      <c r="I18" s="194"/>
      <c r="J18" s="194"/>
      <c r="K18" s="194"/>
      <c r="L18" s="194"/>
      <c r="M18" s="194"/>
      <c r="N18" s="194"/>
      <c r="O18" s="194"/>
      <c r="P18" s="194"/>
      <c r="Q18" s="194"/>
      <c r="R18" s="194"/>
      <c r="S18" s="192"/>
      <c r="T18" s="192"/>
      <c r="U18" s="194"/>
      <c r="V18" s="194"/>
      <c r="W18" s="194"/>
      <c r="X18" s="175"/>
      <c r="Y18" s="175"/>
      <c r="Z18" s="175"/>
      <c r="AA18" s="175"/>
      <c r="AB18" s="175"/>
      <c r="AC18" s="175"/>
      <c r="AD18" s="175"/>
      <c r="AE18" s="175"/>
      <c r="AF18" s="175"/>
      <c r="AG18" s="175"/>
      <c r="AH18" s="175"/>
      <c r="AK18" s="175"/>
      <c r="AR18" s="175"/>
      <c r="AS18" s="175"/>
      <c r="AT18" s="175"/>
      <c r="AV18" s="194"/>
      <c r="AW18" s="175"/>
      <c r="AY18" s="175"/>
      <c r="AZ18" s="175"/>
      <c r="BB18" s="175"/>
    </row>
    <row r="19" spans="2:54" s="188" customFormat="1" ht="15.75" customHeight="1" x14ac:dyDescent="0.45">
      <c r="B19" s="194"/>
      <c r="C19" s="194"/>
      <c r="D19" s="194"/>
      <c r="E19" s="175"/>
      <c r="F19" s="194"/>
      <c r="G19" s="194"/>
      <c r="H19" s="194"/>
      <c r="I19" s="194"/>
      <c r="J19" s="194"/>
      <c r="K19" s="194"/>
      <c r="L19" s="194"/>
      <c r="M19" s="194"/>
      <c r="N19" s="194"/>
      <c r="O19" s="194"/>
      <c r="P19" s="194"/>
      <c r="Q19" s="194"/>
      <c r="R19" s="194"/>
      <c r="S19" s="194"/>
      <c r="T19" s="194"/>
      <c r="U19" s="194"/>
      <c r="V19" s="194"/>
      <c r="W19" s="194"/>
      <c r="X19" s="175"/>
      <c r="Y19" s="175"/>
      <c r="Z19" s="175"/>
      <c r="AA19" s="175"/>
      <c r="AB19" s="175"/>
      <c r="AC19" s="175"/>
      <c r="AD19" s="175"/>
      <c r="AE19" s="175"/>
      <c r="AF19" s="175"/>
      <c r="AG19" s="175"/>
      <c r="AH19" s="175"/>
      <c r="AI19" s="175"/>
      <c r="AL19" s="175"/>
      <c r="AR19" s="175"/>
      <c r="AS19" s="175"/>
      <c r="AT19" s="175"/>
      <c r="AV19" s="175"/>
      <c r="AW19" s="194"/>
      <c r="AY19" s="175"/>
      <c r="AZ19" s="175"/>
      <c r="BB19" s="175"/>
    </row>
    <row r="20" spans="2:54" ht="15.75" customHeight="1" x14ac:dyDescent="0.45">
      <c r="B20" s="230" t="s">
        <v>188</v>
      </c>
      <c r="C20" s="230" t="s">
        <v>189</v>
      </c>
      <c r="D20" s="231" t="s">
        <v>221</v>
      </c>
      <c r="E20" s="175"/>
      <c r="F20" s="194"/>
      <c r="H20" s="201" t="s">
        <v>51</v>
      </c>
      <c r="I20" s="201" t="s">
        <v>52</v>
      </c>
      <c r="J20" s="201" t="s">
        <v>53</v>
      </c>
      <c r="K20" s="201" t="s">
        <v>54</v>
      </c>
      <c r="L20" s="201" t="s">
        <v>55</v>
      </c>
      <c r="M20" s="194"/>
      <c r="O20" s="192"/>
      <c r="P20" s="192"/>
      <c r="Q20" s="192"/>
      <c r="R20" s="194"/>
      <c r="S20" s="302" t="s">
        <v>222</v>
      </c>
      <c r="T20" s="303"/>
      <c r="U20" s="303"/>
      <c r="V20" s="303"/>
      <c r="W20" s="303"/>
      <c r="X20" s="303"/>
      <c r="Y20" s="303"/>
      <c r="Z20" s="303"/>
      <c r="AA20" s="303"/>
      <c r="AB20" s="303"/>
      <c r="AC20" s="303"/>
      <c r="AD20" s="303"/>
      <c r="AE20" s="303"/>
      <c r="AF20" s="303"/>
      <c r="AG20" s="303"/>
      <c r="AH20" s="303"/>
      <c r="AI20" s="303"/>
      <c r="AJ20" s="304"/>
      <c r="AK20" s="304"/>
      <c r="AL20" s="303"/>
      <c r="AM20" s="303"/>
      <c r="AN20" s="305"/>
      <c r="AO20" s="175"/>
      <c r="AP20" s="175"/>
      <c r="AQ20" s="175"/>
      <c r="AR20" s="194"/>
      <c r="AS20" s="194"/>
      <c r="AT20" s="194"/>
      <c r="AV20" s="175"/>
      <c r="AX20" s="188"/>
      <c r="AY20" s="194"/>
      <c r="AZ20" s="226">
        <f>BB14-BB16</f>
        <v>0</v>
      </c>
      <c r="BB20" s="301">
        <f>BD7-BD16</f>
        <v>0</v>
      </c>
    </row>
    <row r="21" spans="2:54" s="188" customFormat="1" ht="15.75" customHeight="1" x14ac:dyDescent="0.45">
      <c r="B21" s="232">
        <f>SUM(S7:S13)</f>
        <v>0</v>
      </c>
      <c r="C21" s="232">
        <f>SUM(T7:T13)</f>
        <v>0</v>
      </c>
      <c r="D21" s="233" t="str">
        <f>IF($C$21="","",IF($C$21&lt;=$M$38,$B$38,IF($C$21&lt;=$M$37,$B$37,IF($C$21&lt;=$M$36,$B$36,"軽減なし"))))</f>
        <v>７割軽減</v>
      </c>
      <c r="E21" s="175"/>
      <c r="F21" s="194"/>
      <c r="G21" s="201" t="s">
        <v>56</v>
      </c>
      <c r="H21" s="194">
        <f>U14</f>
        <v>0</v>
      </c>
      <c r="I21" s="194">
        <f>V14</f>
        <v>0</v>
      </c>
      <c r="J21" s="194">
        <f>W14</f>
        <v>0</v>
      </c>
      <c r="K21" s="194">
        <f>X14</f>
        <v>0</v>
      </c>
      <c r="L21" s="194">
        <f t="shared" ref="L21:L27" si="23">SUM(H21:K21)</f>
        <v>0</v>
      </c>
      <c r="M21" s="194"/>
      <c r="N21" s="234"/>
      <c r="O21" s="234"/>
      <c r="P21" s="234"/>
      <c r="Q21" s="234"/>
      <c r="R21" s="194"/>
      <c r="S21" s="306" t="str">
        <f>'資料(非表示)'!A6</f>
        <v>【料率について】</v>
      </c>
      <c r="T21" s="307"/>
      <c r="U21" s="307"/>
      <c r="V21" s="307"/>
      <c r="W21" s="307"/>
      <c r="X21" s="307">
        <f>'資料(非表示)'!F6</f>
        <v>0</v>
      </c>
      <c r="Y21" s="307" t="str">
        <f>'資料(非表示)'!G6</f>
        <v>【軽減判定基準額について】</v>
      </c>
      <c r="Z21" s="307"/>
      <c r="AA21" s="307"/>
      <c r="AB21" s="307"/>
      <c r="AC21" s="307"/>
      <c r="AD21" s="307"/>
      <c r="AE21" s="307"/>
      <c r="AF21" s="307"/>
      <c r="AG21" s="307"/>
      <c r="AH21" s="307"/>
      <c r="AI21" s="307"/>
      <c r="AJ21" s="307"/>
      <c r="AK21" s="307"/>
      <c r="AL21" s="307"/>
      <c r="AM21" s="307"/>
      <c r="AN21" s="308"/>
      <c r="AO21" s="175"/>
      <c r="AP21" s="175"/>
      <c r="AQ21" s="175"/>
      <c r="AR21" s="194"/>
      <c r="AS21" s="194"/>
      <c r="AT21" s="194"/>
      <c r="AV21" s="175"/>
      <c r="AY21" s="194"/>
      <c r="AZ21" s="175"/>
      <c r="BB21" s="175"/>
    </row>
    <row r="22" spans="2:54" s="188" customFormat="1" ht="15.75" customHeight="1" x14ac:dyDescent="0.45">
      <c r="B22" s="194"/>
      <c r="C22" s="194"/>
      <c r="D22" s="194"/>
      <c r="E22" s="175"/>
      <c r="F22" s="194"/>
      <c r="G22" s="201" t="s">
        <v>57</v>
      </c>
      <c r="H22" s="194">
        <f>Z14</f>
        <v>0</v>
      </c>
      <c r="I22" s="194">
        <f>AA14</f>
        <v>0</v>
      </c>
      <c r="J22" s="194">
        <f>AB14</f>
        <v>0</v>
      </c>
      <c r="K22" s="194">
        <f>AC14</f>
        <v>0</v>
      </c>
      <c r="L22" s="194">
        <f t="shared" si="23"/>
        <v>0</v>
      </c>
      <c r="M22" s="194"/>
      <c r="N22" s="234"/>
      <c r="O22" s="234"/>
      <c r="P22" s="234"/>
      <c r="Q22" s="234"/>
      <c r="R22" s="194"/>
      <c r="S22" s="306">
        <f>'資料(非表示)'!A7</f>
        <v>0</v>
      </c>
      <c r="T22" s="307" t="str">
        <f>'資料(非表示)'!B7</f>
        <v>医療分</v>
      </c>
      <c r="U22" s="307" t="str">
        <f>'資料(非表示)'!C7</f>
        <v>支援分</v>
      </c>
      <c r="V22" s="307" t="str">
        <f>'資料(非表示)'!D7</f>
        <v>介護分</v>
      </c>
      <c r="W22" s="307" t="str">
        <f>'資料(非表示)'!E7</f>
        <v>子ども分</v>
      </c>
      <c r="X22" s="307">
        <f>'資料(非表示)'!F7</f>
        <v>0</v>
      </c>
      <c r="Y22" s="307">
        <f>'資料(非表示)'!G7</f>
        <v>0</v>
      </c>
      <c r="Z22" s="307">
        <f>'資料(非表示)'!H7</f>
        <v>0</v>
      </c>
      <c r="AA22" s="307">
        <f>'資料(非表示)'!I7</f>
        <v>0</v>
      </c>
      <c r="AB22" s="307">
        <f>'資料(非表示)'!J7</f>
        <v>0</v>
      </c>
      <c r="AC22" s="307">
        <f>'資料(非表示)'!K7</f>
        <v>0</v>
      </c>
      <c r="AD22" s="307">
        <f>'資料(非表示)'!L7</f>
        <v>0</v>
      </c>
      <c r="AE22" s="307">
        <f>'資料(非表示)'!M7</f>
        <v>0</v>
      </c>
      <c r="AF22" s="307">
        <f>'資料(非表示)'!N7</f>
        <v>0</v>
      </c>
      <c r="AG22" s="307">
        <f>'資料(非表示)'!O7</f>
        <v>0</v>
      </c>
      <c r="AH22" s="307">
        <f>'資料(非表示)'!P7</f>
        <v>0</v>
      </c>
      <c r="AI22" s="307">
        <f>'資料(非表示)'!Q7</f>
        <v>0</v>
      </c>
      <c r="AJ22" s="307">
        <f>'資料(非表示)'!R7</f>
        <v>0</v>
      </c>
      <c r="AK22" s="307"/>
      <c r="AL22" s="307"/>
      <c r="AM22" s="307"/>
      <c r="AN22" s="308"/>
      <c r="AO22" s="175"/>
      <c r="AP22" s="175"/>
      <c r="AQ22" s="175"/>
      <c r="AR22" s="194"/>
      <c r="AS22" s="194"/>
      <c r="AT22" s="194"/>
      <c r="AV22" s="175"/>
      <c r="AY22" s="194"/>
      <c r="AZ22" s="188" t="str">
        <f>IF($AZ$20&lt;&gt;0,"数式エラーです","OK")</f>
        <v>OK</v>
      </c>
      <c r="BB22" s="188" t="str">
        <f>IF($BB$20&lt;&gt;0,"　注）世帯主を含む加入者人数と加入状況の数が合っていません","OK")</f>
        <v>OK</v>
      </c>
    </row>
    <row r="23" spans="2:54" s="188" customFormat="1" ht="15.75" customHeight="1" x14ac:dyDescent="0.45">
      <c r="B23" s="230" t="s">
        <v>61</v>
      </c>
      <c r="C23" s="194"/>
      <c r="D23" s="194"/>
      <c r="E23" s="175"/>
      <c r="F23" s="194"/>
      <c r="G23" s="201" t="s">
        <v>58</v>
      </c>
      <c r="H23" s="194">
        <f>AP14</f>
        <v>0</v>
      </c>
      <c r="I23" s="194">
        <f>AQ14</f>
        <v>0</v>
      </c>
      <c r="J23" s="194">
        <f>AR14</f>
        <v>0</v>
      </c>
      <c r="K23" s="194">
        <f>AS14</f>
        <v>0</v>
      </c>
      <c r="L23" s="194">
        <f t="shared" si="23"/>
        <v>0</v>
      </c>
      <c r="M23" s="194"/>
      <c r="N23" s="234"/>
      <c r="O23" s="234"/>
      <c r="P23" s="234"/>
      <c r="Q23" s="234"/>
      <c r="R23" s="194"/>
      <c r="S23" s="306" t="str">
        <f>'資料(非表示)'!A8</f>
        <v>所得割</v>
      </c>
      <c r="T23" s="309">
        <f>'資料(非表示)'!B8</f>
        <v>8.3000000000000004E-2</v>
      </c>
      <c r="U23" s="309">
        <f>'資料(非表示)'!C8</f>
        <v>2.8000000000000001E-2</v>
      </c>
      <c r="V23" s="309">
        <f>'資料(非表示)'!D8</f>
        <v>2.4E-2</v>
      </c>
      <c r="W23" s="309">
        <f>'資料(非表示)'!E8</f>
        <v>3.0000000000000001E-3</v>
      </c>
      <c r="X23" s="307">
        <f>'資料(非表示)'!F8</f>
        <v>0</v>
      </c>
      <c r="Y23" s="307" t="str">
        <f>'資料(非表示)'!G8</f>
        <v>２割軽減</v>
      </c>
      <c r="Z23" s="307" t="str">
        <f>'資料(非表示)'!H8</f>
        <v>基礎控除額</v>
      </c>
      <c r="AA23" s="307">
        <f>'資料(非表示)'!I8</f>
        <v>430000</v>
      </c>
      <c r="AB23" s="307" t="str">
        <f>'資料(非表示)'!J8</f>
        <v>＋</v>
      </c>
      <c r="AC23" s="307" t="str">
        <f>'資料(非表示)'!K8</f>
        <v>給与所得者等の数-1</v>
      </c>
      <c r="AD23" s="307" t="str">
        <f>'資料(非表示)'!L8</f>
        <v>×</v>
      </c>
      <c r="AE23" s="307">
        <f>'資料(非表示)'!M8</f>
        <v>100000</v>
      </c>
      <c r="AF23" s="307" t="str">
        <f>'資料(非表示)'!N8</f>
        <v>＋</v>
      </c>
      <c r="AG23" s="307">
        <f>'資料(非表示)'!O8</f>
        <v>570000</v>
      </c>
      <c r="AH23" s="307" t="str">
        <f>'資料(非表示)'!P8</f>
        <v>×</v>
      </c>
      <c r="AI23" s="307" t="str">
        <f>'資料(非表示)'!Q8</f>
        <v>被保険者数</v>
      </c>
      <c r="AJ23" s="307" t="str">
        <f>'資料(非表示)'!R8</f>
        <v>以下</v>
      </c>
      <c r="AK23" s="307"/>
      <c r="AL23" s="307"/>
      <c r="AM23" s="307"/>
      <c r="AN23" s="308"/>
      <c r="AO23" s="175"/>
      <c r="AP23" s="175"/>
      <c r="AQ23" s="175"/>
      <c r="AR23" s="194"/>
      <c r="AS23" s="194"/>
      <c r="AT23" s="194"/>
      <c r="AV23" s="175"/>
      <c r="AY23" s="194"/>
    </row>
    <row r="24" spans="2:54" s="188" customFormat="1" ht="15.75" customHeight="1" x14ac:dyDescent="0.45">
      <c r="B24" s="232" t="str">
        <f>IF(☆試算シート!$C$29="","",IF(L29=0,0,L29))</f>
        <v/>
      </c>
      <c r="C24" s="194"/>
      <c r="D24" s="194"/>
      <c r="E24" s="175"/>
      <c r="F24" s="221" t="s">
        <v>223</v>
      </c>
      <c r="G24" s="235" t="s">
        <v>224</v>
      </c>
      <c r="H24" s="192">
        <f>$AG$14</f>
        <v>0</v>
      </c>
      <c r="I24" s="192">
        <f>$AJ$14</f>
        <v>0</v>
      </c>
      <c r="J24" s="192">
        <f>$AL$14</f>
        <v>0</v>
      </c>
      <c r="K24" s="192">
        <f>$AN$14</f>
        <v>0</v>
      </c>
      <c r="L24" s="192">
        <f t="shared" si="23"/>
        <v>0</v>
      </c>
      <c r="M24" s="194"/>
      <c r="N24" s="175"/>
      <c r="O24" s="194"/>
      <c r="P24" s="194"/>
      <c r="Q24" s="194"/>
      <c r="R24" s="194"/>
      <c r="S24" s="306" t="str">
        <f>'資料(非表示)'!A9</f>
        <v>均等割</v>
      </c>
      <c r="T24" s="307">
        <f>'資料(非表示)'!B9</f>
        <v>23400</v>
      </c>
      <c r="U24" s="307">
        <f>'資料(非表示)'!C9</f>
        <v>8000</v>
      </c>
      <c r="V24" s="307">
        <f>'資料(非表示)'!D9</f>
        <v>7700</v>
      </c>
      <c r="W24" s="307">
        <f>'資料(非表示)'!E9</f>
        <v>1156</v>
      </c>
      <c r="X24" s="307">
        <f>'資料(非表示)'!F9</f>
        <v>0</v>
      </c>
      <c r="Y24" s="307" t="str">
        <f>'資料(非表示)'!G9</f>
        <v>５割軽減</v>
      </c>
      <c r="Z24" s="307" t="str">
        <f>'資料(非表示)'!H9</f>
        <v>基礎控除額</v>
      </c>
      <c r="AA24" s="307">
        <f>'資料(非表示)'!I9</f>
        <v>430000</v>
      </c>
      <c r="AB24" s="307" t="str">
        <f>'資料(非表示)'!J9</f>
        <v>＋</v>
      </c>
      <c r="AC24" s="307" t="str">
        <f>'資料(非表示)'!K9</f>
        <v>給与所得者等の数-1</v>
      </c>
      <c r="AD24" s="307" t="str">
        <f>'資料(非表示)'!L9</f>
        <v>×</v>
      </c>
      <c r="AE24" s="307">
        <f>'資料(非表示)'!M9</f>
        <v>100000</v>
      </c>
      <c r="AF24" s="307" t="str">
        <f>'資料(非表示)'!N9</f>
        <v>＋</v>
      </c>
      <c r="AG24" s="307">
        <f>'資料(非表示)'!O9</f>
        <v>310000</v>
      </c>
      <c r="AH24" s="307" t="str">
        <f>'資料(非表示)'!P9</f>
        <v>×</v>
      </c>
      <c r="AI24" s="307" t="str">
        <f>'資料(非表示)'!Q9</f>
        <v>被保険者数</v>
      </c>
      <c r="AJ24" s="307" t="str">
        <f>'資料(非表示)'!R9</f>
        <v>以下</v>
      </c>
      <c r="AK24" s="307"/>
      <c r="AL24" s="307"/>
      <c r="AM24" s="307"/>
      <c r="AN24" s="308"/>
      <c r="AO24" s="175"/>
      <c r="AP24" s="175"/>
      <c r="AQ24" s="175"/>
      <c r="AR24" s="194"/>
      <c r="AS24" s="194"/>
      <c r="AT24" s="194"/>
      <c r="AV24" s="175"/>
      <c r="AY24" s="194"/>
    </row>
    <row r="25" spans="2:54" s="188" customFormat="1" ht="15.75" customHeight="1" x14ac:dyDescent="0.45">
      <c r="B25" s="194"/>
      <c r="C25" s="194"/>
      <c r="D25" s="194"/>
      <c r="E25" s="175"/>
      <c r="F25" s="221" t="s">
        <v>223</v>
      </c>
      <c r="G25" s="235" t="s">
        <v>225</v>
      </c>
      <c r="H25" s="192">
        <f>$AU$14</f>
        <v>0</v>
      </c>
      <c r="I25" s="192">
        <f>$AV$14</f>
        <v>0</v>
      </c>
      <c r="J25" s="192">
        <f>$AW$14</f>
        <v>0</v>
      </c>
      <c r="K25" s="192">
        <f>$AX$14</f>
        <v>0</v>
      </c>
      <c r="L25" s="192">
        <f t="shared" si="23"/>
        <v>0</v>
      </c>
      <c r="M25" s="194"/>
      <c r="N25" s="194"/>
      <c r="O25" s="194"/>
      <c r="P25" s="194"/>
      <c r="Q25" s="194"/>
      <c r="R25" s="194"/>
      <c r="S25" s="306" t="str">
        <f>'資料(非表示)'!A10</f>
        <v>平等割</v>
      </c>
      <c r="T25" s="307">
        <f>'資料(非表示)'!B10</f>
        <v>21000</v>
      </c>
      <c r="U25" s="307">
        <f>'資料(非表示)'!C10</f>
        <v>7100</v>
      </c>
      <c r="V25" s="307">
        <f>'資料(非表示)'!D10</f>
        <v>5100</v>
      </c>
      <c r="W25" s="307">
        <f>'資料(非表示)'!E10</f>
        <v>988</v>
      </c>
      <c r="X25" s="307">
        <f>'資料(非表示)'!F10</f>
        <v>0</v>
      </c>
      <c r="Y25" s="307" t="str">
        <f>'資料(非表示)'!G10</f>
        <v>７割軽減</v>
      </c>
      <c r="Z25" s="307" t="str">
        <f>'資料(非表示)'!H10</f>
        <v>基礎控除額</v>
      </c>
      <c r="AA25" s="307">
        <f>'資料(非表示)'!I10</f>
        <v>430000</v>
      </c>
      <c r="AB25" s="307" t="str">
        <f>'資料(非表示)'!J10</f>
        <v>＋</v>
      </c>
      <c r="AC25" s="307" t="str">
        <f>'資料(非表示)'!K10</f>
        <v>給与所得者等の数-1</v>
      </c>
      <c r="AD25" s="307" t="str">
        <f>'資料(非表示)'!L10</f>
        <v>×</v>
      </c>
      <c r="AE25" s="307">
        <f>'資料(非表示)'!M10</f>
        <v>100000</v>
      </c>
      <c r="AF25" s="307" t="str">
        <f>'資料(非表示)'!N10</f>
        <v>以下</v>
      </c>
      <c r="AG25" s="307">
        <f>'資料(非表示)'!O10</f>
        <v>0</v>
      </c>
      <c r="AH25" s="307">
        <f>'資料(非表示)'!P10</f>
        <v>0</v>
      </c>
      <c r="AI25" s="307">
        <f>'資料(非表示)'!Q10</f>
        <v>0</v>
      </c>
      <c r="AJ25" s="307">
        <f>'資料(非表示)'!R10</f>
        <v>0</v>
      </c>
      <c r="AK25" s="307"/>
      <c r="AL25" s="307"/>
      <c r="AM25" s="307"/>
      <c r="AN25" s="308"/>
      <c r="AO25" s="175"/>
      <c r="AP25" s="175"/>
      <c r="AQ25" s="175"/>
      <c r="AR25" s="194"/>
      <c r="AS25" s="194"/>
      <c r="AT25" s="194"/>
      <c r="AV25" s="175"/>
      <c r="AY25" s="194"/>
    </row>
    <row r="26" spans="2:54" s="188" customFormat="1" ht="15.75" customHeight="1" x14ac:dyDescent="0.45">
      <c r="B26" s="194"/>
      <c r="C26" s="194"/>
      <c r="D26" s="194"/>
      <c r="E26" s="175"/>
      <c r="F26" s="194"/>
      <c r="G26" s="201" t="s">
        <v>60</v>
      </c>
      <c r="H26" s="194">
        <f>IF(ROUNDDOWN(SUM(H21:H23)-SUM(H24:H25),-1)&gt;'資料(非表示)'!B$11,ROUNDDOWN(SUM(H21:H23)-SUM(H24:H25),-1)-'資料(非表示)'!B$11,0)</f>
        <v>0</v>
      </c>
      <c r="I26" s="194">
        <f>IF(ROUNDDOWN(SUM(I21:I23)-SUM(I24:I25),-1)&gt;'資料(非表示)'!C$11,ROUNDDOWN(SUM(I21:I23)-SUM(I24:I25),-1)-'資料(非表示)'!C$11,0)</f>
        <v>0</v>
      </c>
      <c r="J26" s="194">
        <f>IF(ROUNDDOWN(SUM(J21:J23)-SUM(J24:J25),-1)&gt;'資料(非表示)'!D$11,ROUNDDOWN(SUM(J21:J23)-SUM(J24:J25),-1)-'資料(非表示)'!D$11,0)</f>
        <v>0</v>
      </c>
      <c r="K26" s="194">
        <f>IF(ROUNDDOWN(SUM(K21:K23)-SUM(K24:K25),-1)&gt;'資料(非表示)'!E$11,ROUNDDOWN(SUM(K21:K23)-SUM(K24:K25),-1)-'資料(非表示)'!E$11,0)</f>
        <v>0</v>
      </c>
      <c r="L26" s="194">
        <f t="shared" si="23"/>
        <v>0</v>
      </c>
      <c r="M26" s="194"/>
      <c r="N26" s="194"/>
      <c r="O26" s="194"/>
      <c r="P26" s="194"/>
      <c r="Q26" s="194"/>
      <c r="R26" s="194"/>
      <c r="S26" s="306" t="str">
        <f>'資料(非表示)'!A11</f>
        <v>賦課限度額</v>
      </c>
      <c r="T26" s="307">
        <f>'資料(非表示)'!B11</f>
        <v>670000</v>
      </c>
      <c r="U26" s="307">
        <f>'資料(非表示)'!C11</f>
        <v>260000</v>
      </c>
      <c r="V26" s="307">
        <f>'資料(非表示)'!D11</f>
        <v>170000</v>
      </c>
      <c r="W26" s="307">
        <f>'資料(非表示)'!E11</f>
        <v>30000</v>
      </c>
      <c r="X26" s="307">
        <f>'資料(非表示)'!F11</f>
        <v>0</v>
      </c>
      <c r="Y26" s="307">
        <f>'資料(非表示)'!G11</f>
        <v>0</v>
      </c>
      <c r="Z26" s="307">
        <f>'資料(非表示)'!H11</f>
        <v>0</v>
      </c>
      <c r="AA26" s="307" t="str">
        <f>'資料(非表示)'!I11</f>
        <v>※合計所得金額2,400万円以下は基礎控除額43万円</v>
      </c>
      <c r="AB26" s="307">
        <f>'資料(非表示)'!J11</f>
        <v>0</v>
      </c>
      <c r="AC26" s="307">
        <f>'資料(非表示)'!K11</f>
        <v>0</v>
      </c>
      <c r="AD26" s="307">
        <f>'資料(非表示)'!L11</f>
        <v>0</v>
      </c>
      <c r="AE26" s="307">
        <f>'資料(非表示)'!M11</f>
        <v>0</v>
      </c>
      <c r="AF26" s="307">
        <f>'資料(非表示)'!N11</f>
        <v>0</v>
      </c>
      <c r="AG26" s="307">
        <f>'資料(非表示)'!O11</f>
        <v>0</v>
      </c>
      <c r="AH26" s="307">
        <f>'資料(非表示)'!P11</f>
        <v>0</v>
      </c>
      <c r="AI26" s="307">
        <f>'資料(非表示)'!Q11</f>
        <v>0</v>
      </c>
      <c r="AJ26" s="307">
        <f>'資料(非表示)'!R11</f>
        <v>0</v>
      </c>
      <c r="AK26" s="307"/>
      <c r="AL26" s="307"/>
      <c r="AM26" s="307"/>
      <c r="AN26" s="308"/>
      <c r="AO26" s="175"/>
      <c r="AP26" s="175"/>
      <c r="AQ26" s="175"/>
      <c r="AR26" s="194"/>
      <c r="AS26" s="194"/>
      <c r="AT26" s="194"/>
      <c r="AV26" s="175"/>
      <c r="AY26" s="194"/>
    </row>
    <row r="27" spans="2:54" s="188" customFormat="1" ht="15.75" customHeight="1" x14ac:dyDescent="0.45">
      <c r="B27" s="194"/>
      <c r="C27" s="194"/>
      <c r="D27" s="194"/>
      <c r="E27" s="175"/>
      <c r="F27" s="194"/>
      <c r="G27" s="201" t="s">
        <v>226</v>
      </c>
      <c r="H27" s="194">
        <f>ROUNDDOWN(SUM(H21:H23)-SUM(H24:H25),-1)</f>
        <v>0</v>
      </c>
      <c r="I27" s="194">
        <f>ROUNDDOWN(SUM(I21:I23)-SUM(I24:I25),-1)</f>
        <v>0</v>
      </c>
      <c r="J27" s="194">
        <f>ROUNDDOWN(SUM(J21:J23)-SUM(J24:J25),-1)</f>
        <v>0</v>
      </c>
      <c r="K27" s="194">
        <f>ROUNDDOWN(SUM(K21:K23)-SUM(K24:K25),-1)</f>
        <v>0</v>
      </c>
      <c r="L27" s="194">
        <f t="shared" si="23"/>
        <v>0</v>
      </c>
      <c r="M27" s="194"/>
      <c r="N27" s="194"/>
      <c r="O27" s="194"/>
      <c r="P27" s="194"/>
      <c r="Q27" s="194"/>
      <c r="R27" s="194"/>
      <c r="S27" s="306">
        <f>'資料(非表示)'!A12</f>
        <v>0</v>
      </c>
      <c r="T27" s="307">
        <f>'資料(非表示)'!B12</f>
        <v>0</v>
      </c>
      <c r="U27" s="307">
        <f>'資料(非表示)'!C12</f>
        <v>0</v>
      </c>
      <c r="V27" s="307" t="str">
        <f>'資料(非表示)'!D12</f>
        <v>賦課限度額計</v>
      </c>
      <c r="W27" s="307">
        <f>'資料(非表示)'!E12</f>
        <v>1130000</v>
      </c>
      <c r="X27" s="307">
        <f>'資料(非表示)'!F12</f>
        <v>0</v>
      </c>
      <c r="Y27" s="307">
        <f>'資料(非表示)'!G12</f>
        <v>0</v>
      </c>
      <c r="Z27" s="307">
        <f>'資料(非表示)'!H12</f>
        <v>0</v>
      </c>
      <c r="AA27" s="307">
        <f>'資料(非表示)'!I12</f>
        <v>0</v>
      </c>
      <c r="AB27" s="307">
        <f>'資料(非表示)'!J12</f>
        <v>0</v>
      </c>
      <c r="AC27" s="307">
        <f>'資料(非表示)'!K12</f>
        <v>0</v>
      </c>
      <c r="AD27" s="307">
        <f>'資料(非表示)'!L12</f>
        <v>0</v>
      </c>
      <c r="AE27" s="307">
        <f>'資料(非表示)'!M12</f>
        <v>0</v>
      </c>
      <c r="AF27" s="307">
        <f>'資料(非表示)'!N12</f>
        <v>0</v>
      </c>
      <c r="AG27" s="307">
        <f>'資料(非表示)'!O12</f>
        <v>0</v>
      </c>
      <c r="AH27" s="307">
        <f>'資料(非表示)'!P12</f>
        <v>0</v>
      </c>
      <c r="AI27" s="307">
        <f>'資料(非表示)'!Q12</f>
        <v>0</v>
      </c>
      <c r="AJ27" s="307">
        <f>'資料(非表示)'!R12</f>
        <v>0</v>
      </c>
      <c r="AK27" s="307"/>
      <c r="AL27" s="307"/>
      <c r="AM27" s="307"/>
      <c r="AN27" s="308"/>
      <c r="AO27" s="175"/>
      <c r="AP27" s="175"/>
      <c r="AQ27" s="175"/>
      <c r="AR27" s="194"/>
      <c r="AS27" s="194"/>
      <c r="AT27" s="194"/>
      <c r="AV27" s="175"/>
      <c r="AY27" s="194"/>
    </row>
    <row r="28" spans="2:54" s="188" customFormat="1" ht="15.75" customHeight="1" x14ac:dyDescent="0.45">
      <c r="B28" s="194"/>
      <c r="C28" s="194"/>
      <c r="D28" s="194"/>
      <c r="E28" s="175"/>
      <c r="F28" s="194"/>
      <c r="G28" s="194"/>
      <c r="H28" s="194"/>
      <c r="I28" s="194"/>
      <c r="J28" s="194"/>
      <c r="K28" s="194"/>
      <c r="L28" s="194"/>
      <c r="M28" s="194"/>
      <c r="N28" s="194"/>
      <c r="O28" s="194"/>
      <c r="P28" s="194"/>
      <c r="Q28" s="194"/>
      <c r="R28" s="194"/>
      <c r="S28" s="306">
        <f>'資料(非表示)'!A13</f>
        <v>0</v>
      </c>
      <c r="T28" s="307">
        <f>'資料(非表示)'!B13</f>
        <v>0</v>
      </c>
      <c r="U28" s="307">
        <f>'資料(非表示)'!C13</f>
        <v>0</v>
      </c>
      <c r="V28" s="307">
        <f>'資料(非表示)'!D13</f>
        <v>0</v>
      </c>
      <c r="W28" s="307">
        <f>'資料(非表示)'!E13</f>
        <v>0</v>
      </c>
      <c r="X28" s="307">
        <f>'資料(非表示)'!F13</f>
        <v>0</v>
      </c>
      <c r="Y28" s="307">
        <f>'資料(非表示)'!G13</f>
        <v>0</v>
      </c>
      <c r="Z28" s="307">
        <f>'資料(非表示)'!H13</f>
        <v>0</v>
      </c>
      <c r="AA28" s="307">
        <f>'資料(非表示)'!I13</f>
        <v>0</v>
      </c>
      <c r="AB28" s="307">
        <f>'資料(非表示)'!J13</f>
        <v>0</v>
      </c>
      <c r="AC28" s="307">
        <f>'資料(非表示)'!K13</f>
        <v>0</v>
      </c>
      <c r="AD28" s="307">
        <f>'資料(非表示)'!L13</f>
        <v>0</v>
      </c>
      <c r="AE28" s="307">
        <f>'資料(非表示)'!M13</f>
        <v>0</v>
      </c>
      <c r="AF28" s="307">
        <f>'資料(非表示)'!N13</f>
        <v>0</v>
      </c>
      <c r="AG28" s="307">
        <f>'資料(非表示)'!O13</f>
        <v>0</v>
      </c>
      <c r="AH28" s="307">
        <f>'資料(非表示)'!P13</f>
        <v>0</v>
      </c>
      <c r="AI28" s="307">
        <f>'資料(非表示)'!Q13</f>
        <v>0</v>
      </c>
      <c r="AJ28" s="307">
        <f>'資料(非表示)'!R13</f>
        <v>0</v>
      </c>
      <c r="AK28" s="307"/>
      <c r="AL28" s="307"/>
      <c r="AM28" s="307"/>
      <c r="AN28" s="308"/>
      <c r="AO28" s="175"/>
      <c r="AP28" s="175"/>
      <c r="AQ28" s="175"/>
      <c r="AR28" s="194"/>
      <c r="AS28" s="194"/>
      <c r="AT28" s="194"/>
      <c r="AV28" s="175"/>
      <c r="AY28" s="194"/>
    </row>
    <row r="29" spans="2:54" s="188" customFormat="1" ht="15.75" customHeight="1" x14ac:dyDescent="0.45">
      <c r="B29" s="194"/>
      <c r="C29" s="194"/>
      <c r="D29" s="194"/>
      <c r="E29" s="175"/>
      <c r="F29" s="194"/>
      <c r="G29" s="201" t="s">
        <v>227</v>
      </c>
      <c r="H29" s="194">
        <f>H27-H26-H28</f>
        <v>0</v>
      </c>
      <c r="I29" s="194">
        <f>I27-I26-I28</f>
        <v>0</v>
      </c>
      <c r="J29" s="194">
        <f>J27-J26-J28</f>
        <v>0</v>
      </c>
      <c r="K29" s="194">
        <f>K27-K26-K28</f>
        <v>0</v>
      </c>
      <c r="L29" s="194">
        <f>SUM(H29:K29)</f>
        <v>0</v>
      </c>
      <c r="M29" s="194"/>
      <c r="N29" s="194"/>
      <c r="O29" s="194"/>
      <c r="P29" s="194"/>
      <c r="Q29" s="194"/>
      <c r="R29" s="194"/>
      <c r="S29" s="306">
        <f>'資料(非表示)'!A14</f>
        <v>0</v>
      </c>
      <c r="T29" s="307">
        <f>'資料(非表示)'!B14</f>
        <v>0</v>
      </c>
      <c r="U29" s="307">
        <f>'資料(非表示)'!C14</f>
        <v>0</v>
      </c>
      <c r="V29" s="307" t="str">
        <f>'資料(非表示)'!D14</f>
        <v>子ども分</v>
      </c>
      <c r="W29" s="307">
        <f>'資料(非表示)'!E14</f>
        <v>75</v>
      </c>
      <c r="X29" s="307">
        <f>'資料(非表示)'!F14</f>
        <v>0</v>
      </c>
      <c r="Y29" s="307">
        <f>'資料(非表示)'!G14</f>
        <v>0</v>
      </c>
      <c r="Z29" s="307">
        <f>'資料(非表示)'!H14</f>
        <v>0</v>
      </c>
      <c r="AA29" s="307">
        <f>'資料(非表示)'!I14</f>
        <v>0</v>
      </c>
      <c r="AB29" s="307">
        <f>'資料(非表示)'!J14</f>
        <v>0</v>
      </c>
      <c r="AC29" s="307">
        <f>'資料(非表示)'!K14</f>
        <v>0</v>
      </c>
      <c r="AD29" s="307">
        <f>'資料(非表示)'!L14</f>
        <v>0</v>
      </c>
      <c r="AE29" s="307">
        <f>'資料(非表示)'!M14</f>
        <v>0</v>
      </c>
      <c r="AF29" s="307">
        <f>'資料(非表示)'!N14</f>
        <v>0</v>
      </c>
      <c r="AG29" s="307">
        <f>'資料(非表示)'!O14</f>
        <v>0</v>
      </c>
      <c r="AH29" s="307">
        <f>'資料(非表示)'!P14</f>
        <v>0</v>
      </c>
      <c r="AI29" s="307">
        <f>'資料(非表示)'!Q14</f>
        <v>0</v>
      </c>
      <c r="AJ29" s="307">
        <f>'資料(非表示)'!R14</f>
        <v>0</v>
      </c>
      <c r="AK29" s="307"/>
      <c r="AL29" s="307"/>
      <c r="AM29" s="310"/>
      <c r="AN29" s="311"/>
      <c r="AT29" s="175"/>
      <c r="AV29" s="175"/>
      <c r="AY29" s="194"/>
    </row>
    <row r="30" spans="2:54" s="188" customFormat="1" ht="15.75" customHeight="1" x14ac:dyDescent="0.45">
      <c r="B30" s="194"/>
      <c r="C30" s="194"/>
      <c r="D30" s="194"/>
      <c r="E30" s="175"/>
      <c r="F30" s="194"/>
      <c r="G30" s="175"/>
      <c r="H30" s="175"/>
      <c r="I30" s="175"/>
      <c r="J30" s="190"/>
      <c r="K30" s="175"/>
      <c r="L30" s="175"/>
      <c r="M30" s="175"/>
      <c r="N30" s="175"/>
      <c r="O30" s="194"/>
      <c r="P30" s="194"/>
      <c r="Q30" s="194"/>
      <c r="R30" s="194"/>
      <c r="S30" s="306"/>
      <c r="T30" s="307"/>
      <c r="U30" s="307"/>
      <c r="V30" s="307">
        <f>'資料(非表示)'!D15</f>
        <v>0</v>
      </c>
      <c r="W30" s="307" t="str">
        <f>'資料(非表示)'!E15</f>
        <v>(18歳以上に追加)</v>
      </c>
      <c r="X30" s="307"/>
      <c r="Y30" s="307"/>
      <c r="Z30" s="307"/>
      <c r="AA30" s="307"/>
      <c r="AB30" s="307"/>
      <c r="AC30" s="307"/>
      <c r="AD30" s="307"/>
      <c r="AE30" s="312"/>
      <c r="AF30" s="310"/>
      <c r="AG30" s="310"/>
      <c r="AH30" s="310"/>
      <c r="AI30" s="307"/>
      <c r="AJ30" s="307"/>
      <c r="AK30" s="307"/>
      <c r="AL30" s="310"/>
      <c r="AM30" s="310"/>
      <c r="AN30" s="311"/>
      <c r="AT30" s="175"/>
      <c r="AV30" s="175"/>
    </row>
    <row r="31" spans="2:54" s="188" customFormat="1" ht="15.75" customHeight="1" x14ac:dyDescent="0.45">
      <c r="B31" s="194"/>
      <c r="C31" s="194"/>
      <c r="D31" s="194"/>
      <c r="E31" s="175"/>
      <c r="F31" s="194"/>
      <c r="G31" s="194"/>
      <c r="H31" s="194"/>
      <c r="I31" s="194"/>
      <c r="J31" s="194"/>
      <c r="K31" s="194"/>
      <c r="L31" s="194"/>
      <c r="M31" s="194"/>
      <c r="N31" s="194"/>
      <c r="O31" s="194"/>
      <c r="P31" s="194"/>
      <c r="Q31" s="194"/>
      <c r="R31" s="194"/>
      <c r="S31" s="306"/>
      <c r="T31" s="307"/>
      <c r="U31" s="307"/>
      <c r="V31" s="307"/>
      <c r="W31" s="307"/>
      <c r="X31" s="307"/>
      <c r="Y31" s="307"/>
      <c r="Z31" s="307"/>
      <c r="AA31" s="307"/>
      <c r="AB31" s="307"/>
      <c r="AC31" s="307"/>
      <c r="AD31" s="307"/>
      <c r="AE31" s="313"/>
      <c r="AF31" s="313"/>
      <c r="AG31" s="310"/>
      <c r="AH31" s="310"/>
      <c r="AI31" s="310"/>
      <c r="AJ31" s="310"/>
      <c r="AK31" s="310"/>
      <c r="AL31" s="310"/>
      <c r="AM31" s="310"/>
      <c r="AN31" s="311"/>
      <c r="AT31" s="175"/>
      <c r="AV31" s="175"/>
    </row>
    <row r="32" spans="2:54" s="188" customFormat="1" ht="15.75" customHeight="1" x14ac:dyDescent="0.45">
      <c r="B32" s="175"/>
      <c r="E32" s="175"/>
      <c r="F32" s="175"/>
      <c r="G32" s="175"/>
      <c r="I32" s="175"/>
      <c r="S32" s="306"/>
      <c r="T32" s="307"/>
      <c r="U32" s="307"/>
      <c r="V32" s="307"/>
      <c r="W32" s="307"/>
      <c r="X32" s="307"/>
      <c r="Y32" s="307"/>
      <c r="Z32" s="307"/>
      <c r="AA32" s="307"/>
      <c r="AB32" s="307"/>
      <c r="AC32" s="307"/>
      <c r="AD32" s="307"/>
      <c r="AE32" s="307"/>
      <c r="AF32" s="310"/>
      <c r="AG32" s="310"/>
      <c r="AH32" s="310"/>
      <c r="AI32" s="310"/>
      <c r="AJ32" s="310"/>
      <c r="AK32" s="310"/>
      <c r="AL32" s="310"/>
      <c r="AM32" s="310"/>
      <c r="AN32" s="311"/>
      <c r="AT32" s="175"/>
      <c r="AV32" s="175"/>
    </row>
    <row r="33" spans="2:50" s="188" customFormat="1" ht="15.75" customHeight="1" x14ac:dyDescent="0.45">
      <c r="B33" s="194"/>
      <c r="C33" s="194"/>
      <c r="D33" s="194"/>
      <c r="E33" s="175"/>
      <c r="F33" s="194"/>
      <c r="G33" s="199"/>
      <c r="I33" s="175"/>
      <c r="M33" s="194"/>
      <c r="N33" s="194"/>
      <c r="O33" s="194"/>
      <c r="P33" s="194"/>
      <c r="Q33" s="194"/>
      <c r="R33" s="194"/>
      <c r="S33" s="306"/>
      <c r="T33" s="307"/>
      <c r="U33" s="307"/>
      <c r="V33" s="310"/>
      <c r="W33" s="310"/>
      <c r="X33" s="310"/>
      <c r="Y33" s="310"/>
      <c r="Z33" s="310"/>
      <c r="AA33" s="310"/>
      <c r="AB33" s="310"/>
      <c r="AC33" s="310"/>
      <c r="AD33" s="307"/>
      <c r="AE33" s="307"/>
      <c r="AF33" s="310"/>
      <c r="AG33" s="310"/>
      <c r="AH33" s="310"/>
      <c r="AI33" s="310"/>
      <c r="AJ33" s="310"/>
      <c r="AK33" s="310"/>
      <c r="AL33" s="310"/>
      <c r="AM33" s="310"/>
      <c r="AN33" s="311"/>
      <c r="AT33" s="175"/>
      <c r="AV33" s="175"/>
    </row>
    <row r="34" spans="2:50" s="188" customFormat="1" ht="15.75" customHeight="1" x14ac:dyDescent="0.45">
      <c r="B34" s="194"/>
      <c r="C34" s="194"/>
      <c r="D34" s="194"/>
      <c r="E34" s="194"/>
      <c r="F34" s="236"/>
      <c r="G34" s="194"/>
      <c r="H34" s="194"/>
      <c r="I34" s="194"/>
      <c r="J34" s="194"/>
      <c r="K34" s="194"/>
      <c r="L34" s="194"/>
      <c r="M34" s="194"/>
      <c r="N34" s="194"/>
      <c r="O34" s="194"/>
      <c r="P34" s="194"/>
      <c r="Q34" s="191"/>
      <c r="R34" s="194"/>
      <c r="S34" s="306" t="str">
        <f>'資料(非表示)'!A18</f>
        <v>【控除額について】</v>
      </c>
      <c r="T34" s="307"/>
      <c r="U34" s="307"/>
      <c r="V34" s="310"/>
      <c r="W34" s="310"/>
      <c r="X34" s="310"/>
      <c r="Y34" s="310"/>
      <c r="Z34" s="307" t="str">
        <f>'資料(非表示)'!G18</f>
        <v>【備考】</v>
      </c>
      <c r="AA34" s="310"/>
      <c r="AB34" s="307"/>
      <c r="AC34" s="310"/>
      <c r="AD34" s="307"/>
      <c r="AE34" s="307"/>
      <c r="AF34" s="310"/>
      <c r="AG34" s="307"/>
      <c r="AH34" s="307"/>
      <c r="AI34" s="307"/>
      <c r="AJ34" s="307"/>
      <c r="AK34" s="307"/>
      <c r="AL34" s="310"/>
      <c r="AM34" s="310"/>
      <c r="AN34" s="311"/>
      <c r="AT34" s="175"/>
      <c r="AV34" s="175"/>
    </row>
    <row r="35" spans="2:50" s="188" customFormat="1" ht="15.75" customHeight="1" x14ac:dyDescent="0.45">
      <c r="B35" s="194"/>
      <c r="C35" s="194" t="str">
        <f>'資料(非表示)'!H8</f>
        <v>基礎控除額</v>
      </c>
      <c r="D35" s="194"/>
      <c r="E35" s="201" t="s">
        <v>228</v>
      </c>
      <c r="F35" s="194"/>
      <c r="G35" s="194" t="str">
        <f>'資料(非表示)'!Q8</f>
        <v>被保険者数</v>
      </c>
      <c r="H35" s="194"/>
      <c r="I35" s="201" t="s">
        <v>229</v>
      </c>
      <c r="J35" s="194"/>
      <c r="K35" s="194" t="str">
        <f>'資料(非表示)'!K8</f>
        <v>給与所得者等の数-1</v>
      </c>
      <c r="L35" s="194"/>
      <c r="M35" s="201" t="s">
        <v>230</v>
      </c>
      <c r="N35" s="194"/>
      <c r="O35" s="194"/>
      <c r="P35" s="194"/>
      <c r="Q35" s="191"/>
      <c r="R35" s="194"/>
      <c r="S35" s="306" t="str">
        <f>'資料(非表示)'!A19</f>
        <v>基礎控除</v>
      </c>
      <c r="T35" s="307"/>
      <c r="U35" s="307"/>
      <c r="V35" s="310"/>
      <c r="W35" s="310"/>
      <c r="X35" s="310"/>
      <c r="Y35" s="310"/>
      <c r="Z35" s="307" t="str">
        <f>'資料(非表示)'!G19</f>
        <v>■給与所得者等とは</v>
      </c>
      <c r="AA35" s="310"/>
      <c r="AB35" s="307"/>
      <c r="AC35" s="310"/>
      <c r="AD35" s="307"/>
      <c r="AE35" s="307"/>
      <c r="AF35" s="310"/>
      <c r="AG35" s="307"/>
      <c r="AH35" s="307"/>
      <c r="AI35" s="307"/>
      <c r="AJ35" s="307"/>
      <c r="AK35" s="307"/>
      <c r="AL35" s="307"/>
      <c r="AM35" s="310"/>
      <c r="AN35" s="311"/>
      <c r="AT35" s="175"/>
      <c r="AV35" s="175"/>
    </row>
    <row r="36" spans="2:50" s="188" customFormat="1" ht="15.75" customHeight="1" x14ac:dyDescent="0.45">
      <c r="B36" s="237" t="str">
        <f>'資料(非表示)'!G8</f>
        <v>２割軽減</v>
      </c>
      <c r="C36" s="238">
        <f>'資料(非表示)'!I8</f>
        <v>430000</v>
      </c>
      <c r="D36" s="239" t="s">
        <v>231</v>
      </c>
      <c r="E36" s="238">
        <f>'資料(非表示)'!O8</f>
        <v>570000</v>
      </c>
      <c r="F36" s="240" t="s">
        <v>232</v>
      </c>
      <c r="G36" s="237">
        <f>$B$4</f>
        <v>0</v>
      </c>
      <c r="H36" s="239" t="str">
        <f>'資料(非表示)'!N8</f>
        <v>＋</v>
      </c>
      <c r="I36" s="238">
        <f>'資料(非表示)'!M8</f>
        <v>100000</v>
      </c>
      <c r="J36" s="240" t="s">
        <v>232</v>
      </c>
      <c r="K36" s="238">
        <f>IF(SUM($Q$14)&lt;=1,0,SUM($Q$14)-1)</f>
        <v>0</v>
      </c>
      <c r="L36" s="241" t="s">
        <v>233</v>
      </c>
      <c r="M36" s="242">
        <f>'資料(非表示)'!I8+$K$36*100000+'資料(非表示)'!$O$8*$B$4</f>
        <v>430000</v>
      </c>
      <c r="N36" s="243" t="str">
        <f>"←以下のときに"&amp;B36&amp;"に該当する"</f>
        <v>←以下のときに２割軽減に該当する</v>
      </c>
      <c r="O36" s="244"/>
      <c r="P36" s="245"/>
      <c r="Q36" s="191"/>
      <c r="R36" s="194"/>
      <c r="S36" s="306">
        <f>'資料(非表示)'!A20</f>
        <v>430000</v>
      </c>
      <c r="T36" s="307"/>
      <c r="U36" s="307"/>
      <c r="V36" s="310"/>
      <c r="W36" s="310"/>
      <c r="X36" s="310"/>
      <c r="Y36" s="310"/>
      <c r="Z36" s="307" t="str">
        <f>'資料(非表示)'!G20</f>
        <v>①前年の給与収入が55万円を超える</v>
      </c>
      <c r="AA36" s="310"/>
      <c r="AB36" s="307"/>
      <c r="AC36" s="310"/>
      <c r="AD36" s="307"/>
      <c r="AE36" s="307"/>
      <c r="AF36" s="307"/>
      <c r="AG36" s="307"/>
      <c r="AH36" s="307"/>
      <c r="AI36" s="307"/>
      <c r="AJ36" s="307"/>
      <c r="AK36" s="307"/>
      <c r="AL36" s="307"/>
      <c r="AM36" s="310"/>
      <c r="AN36" s="311"/>
      <c r="AT36" s="175"/>
      <c r="AV36" s="175"/>
    </row>
    <row r="37" spans="2:50" s="188" customFormat="1" ht="15.75" customHeight="1" x14ac:dyDescent="0.45">
      <c r="B37" s="237" t="str">
        <f>'資料(非表示)'!G9</f>
        <v>５割軽減</v>
      </c>
      <c r="C37" s="238">
        <f>'資料(非表示)'!I9</f>
        <v>430000</v>
      </c>
      <c r="D37" s="239" t="s">
        <v>231</v>
      </c>
      <c r="E37" s="238">
        <f>'資料(非表示)'!O9</f>
        <v>310000</v>
      </c>
      <c r="F37" s="240" t="s">
        <v>232</v>
      </c>
      <c r="G37" s="237">
        <f>$B$4</f>
        <v>0</v>
      </c>
      <c r="H37" s="239" t="str">
        <f>'資料(非表示)'!N9</f>
        <v>＋</v>
      </c>
      <c r="I37" s="238">
        <f>'資料(非表示)'!M9</f>
        <v>100000</v>
      </c>
      <c r="J37" s="240" t="s">
        <v>232</v>
      </c>
      <c r="K37" s="238">
        <f>IF(SUM($Q$14)&lt;=1,0,SUM($Q$14)-1)</f>
        <v>0</v>
      </c>
      <c r="L37" s="241" t="s">
        <v>233</v>
      </c>
      <c r="M37" s="245">
        <f>'資料(非表示)'!I9+$K$37*100000+'資料(非表示)'!$O$9*$B$4</f>
        <v>430000</v>
      </c>
      <c r="N37" s="246" t="str">
        <f>"←以下のときに"&amp;B37&amp;"に該当する"</f>
        <v>←以下のときに５割軽減に該当する</v>
      </c>
      <c r="O37" s="244"/>
      <c r="P37" s="245"/>
      <c r="Q37" s="191"/>
      <c r="R37" s="194"/>
      <c r="S37" s="306" t="str">
        <f>'資料(非表示)'!A21</f>
        <v>給与所得者等（給与収入が以下を超える場合に１）</v>
      </c>
      <c r="T37" s="307"/>
      <c r="U37" s="307"/>
      <c r="V37" s="310"/>
      <c r="W37" s="310"/>
      <c r="X37" s="310"/>
      <c r="Y37" s="310"/>
      <c r="Z37" s="307" t="str">
        <f>'資料(非表示)'!G21</f>
        <v>②65歳未満で公的年金等の収入が60万円を超える</v>
      </c>
      <c r="AA37" s="310"/>
      <c r="AB37" s="307"/>
      <c r="AC37" s="310"/>
      <c r="AD37" s="307"/>
      <c r="AE37" s="307"/>
      <c r="AF37" s="307"/>
      <c r="AG37" s="307"/>
      <c r="AH37" s="307"/>
      <c r="AI37" s="307"/>
      <c r="AJ37" s="307"/>
      <c r="AK37" s="307"/>
      <c r="AL37" s="307"/>
      <c r="AM37" s="310"/>
      <c r="AN37" s="311"/>
      <c r="AT37" s="175"/>
      <c r="AV37" s="175"/>
    </row>
    <row r="38" spans="2:50" s="188" customFormat="1" ht="15.75" customHeight="1" x14ac:dyDescent="0.45">
      <c r="B38" s="247" t="str">
        <f>'資料(非表示)'!G10</f>
        <v>７割軽減</v>
      </c>
      <c r="C38" s="245">
        <f>'資料(非表示)'!I10</f>
        <v>430000</v>
      </c>
      <c r="D38" s="248" t="s">
        <v>231</v>
      </c>
      <c r="E38" s="249">
        <v>0</v>
      </c>
      <c r="F38" s="250" t="s">
        <v>232</v>
      </c>
      <c r="G38" s="247">
        <f>$B$4</f>
        <v>0</v>
      </c>
      <c r="H38" s="248" t="s">
        <v>231</v>
      </c>
      <c r="I38" s="245">
        <f>'資料(非表示)'!M10</f>
        <v>100000</v>
      </c>
      <c r="J38" s="250" t="s">
        <v>232</v>
      </c>
      <c r="K38" s="245">
        <f>IF(SUM($Q$14)&lt;=1,0,SUM($Q$14)-1)</f>
        <v>0</v>
      </c>
      <c r="L38" s="250" t="s">
        <v>233</v>
      </c>
      <c r="M38" s="251">
        <f>'資料(非表示)'!I8+$K$38*100000</f>
        <v>430000</v>
      </c>
      <c r="N38" s="252" t="str">
        <f>"←以下のときに"&amp;B38&amp;"に該当する"</f>
        <v>←以下のときに７割軽減に該当する</v>
      </c>
      <c r="O38" s="244"/>
      <c r="P38" s="245"/>
      <c r="Q38" s="191"/>
      <c r="R38" s="194"/>
      <c r="S38" s="306">
        <f>'資料(非表示)'!A22</f>
        <v>550000</v>
      </c>
      <c r="T38" s="307"/>
      <c r="U38" s="307"/>
      <c r="V38" s="310"/>
      <c r="W38" s="310"/>
      <c r="X38" s="310"/>
      <c r="Y38" s="310"/>
      <c r="Z38" s="307" t="str">
        <f>'資料(非表示)'!G22</f>
        <v>③65歳以上で公的年金等の収入が125万円を超える</v>
      </c>
      <c r="AA38" s="310"/>
      <c r="AB38" s="307"/>
      <c r="AC38" s="310"/>
      <c r="AD38" s="312"/>
      <c r="AE38" s="307"/>
      <c r="AF38" s="307"/>
      <c r="AG38" s="307"/>
      <c r="AH38" s="307"/>
      <c r="AI38" s="307"/>
      <c r="AJ38" s="307"/>
      <c r="AK38" s="307"/>
      <c r="AL38" s="307"/>
      <c r="AM38" s="310"/>
      <c r="AN38" s="311"/>
      <c r="AT38" s="175"/>
      <c r="AV38" s="175"/>
    </row>
    <row r="39" spans="2:50" ht="15.75" customHeight="1" x14ac:dyDescent="0.45">
      <c r="I39" s="190"/>
      <c r="J39" s="191"/>
      <c r="L39" s="192"/>
      <c r="N39" s="193"/>
      <c r="O39" s="191"/>
      <c r="S39" s="306" t="str">
        <f>'資料(非表示)'!A23</f>
        <v>給与所得者等（65歳未満で公的年金収入が以下を超える場合に１）</v>
      </c>
      <c r="T39" s="307"/>
      <c r="U39" s="307"/>
      <c r="V39" s="310"/>
      <c r="W39" s="310"/>
      <c r="X39" s="310"/>
      <c r="Y39" s="310"/>
      <c r="Z39" s="307">
        <f>'資料(非表示)'!G23</f>
        <v>0</v>
      </c>
      <c r="AA39" s="310"/>
      <c r="AB39" s="307"/>
      <c r="AC39" s="310"/>
      <c r="AD39" s="312"/>
      <c r="AE39" s="307"/>
      <c r="AF39" s="307"/>
      <c r="AG39" s="307"/>
      <c r="AH39" s="307"/>
      <c r="AI39" s="307"/>
      <c r="AJ39" s="307"/>
      <c r="AK39" s="307"/>
      <c r="AL39" s="307"/>
      <c r="AM39" s="307"/>
      <c r="AN39" s="308"/>
      <c r="AO39" s="175"/>
      <c r="AP39" s="188"/>
      <c r="AQ39" s="188"/>
      <c r="AT39" s="175"/>
      <c r="AV39" s="175"/>
      <c r="AX39" s="188"/>
    </row>
    <row r="40" spans="2:50" ht="15.75" customHeight="1" x14ac:dyDescent="0.45">
      <c r="I40" s="190"/>
      <c r="J40" s="191"/>
      <c r="L40" s="192"/>
      <c r="N40" s="193"/>
      <c r="O40" s="191"/>
      <c r="S40" s="306">
        <f>'資料(非表示)'!A24</f>
        <v>600000</v>
      </c>
      <c r="T40" s="307"/>
      <c r="U40" s="307"/>
      <c r="V40" s="310"/>
      <c r="W40" s="310"/>
      <c r="X40" s="310"/>
      <c r="Y40" s="310"/>
      <c r="Z40" s="307" t="str">
        <f>'資料(非表示)'!G24</f>
        <v>■軽減制度</v>
      </c>
      <c r="AA40" s="310"/>
      <c r="AB40" s="307"/>
      <c r="AC40" s="310"/>
      <c r="AD40" s="312"/>
      <c r="AE40" s="307"/>
      <c r="AF40" s="307"/>
      <c r="AG40" s="307"/>
      <c r="AH40" s="307"/>
      <c r="AI40" s="307"/>
      <c r="AJ40" s="307"/>
      <c r="AK40" s="307"/>
      <c r="AL40" s="307"/>
      <c r="AM40" s="307"/>
      <c r="AN40" s="308"/>
      <c r="AO40" s="175"/>
      <c r="AP40" s="188"/>
      <c r="AQ40" s="188"/>
      <c r="AT40" s="175"/>
      <c r="AV40" s="175"/>
      <c r="AX40" s="188"/>
    </row>
    <row r="41" spans="2:50" ht="15.75" customHeight="1" x14ac:dyDescent="0.45">
      <c r="I41" s="190"/>
      <c r="J41" s="191"/>
      <c r="L41" s="192"/>
      <c r="N41" s="193"/>
      <c r="O41" s="191"/>
      <c r="S41" s="306" t="str">
        <f>'資料(非表示)'!A25</f>
        <v>給与所得者等（65歳以上で公的年金収入が以下を超える場合に１）</v>
      </c>
      <c r="T41" s="307"/>
      <c r="U41" s="307"/>
      <c r="V41" s="310"/>
      <c r="W41" s="310"/>
      <c r="X41" s="310"/>
      <c r="Y41" s="310"/>
      <c r="Z41" s="307" t="str">
        <f>'資料(非表示)'!G25</f>
        <v>未就学児…6歳までは、均等割が半額</v>
      </c>
      <c r="AA41" s="310"/>
      <c r="AB41" s="307"/>
      <c r="AC41" s="310"/>
      <c r="AD41" s="312"/>
      <c r="AE41" s="307"/>
      <c r="AF41" s="307"/>
      <c r="AG41" s="307"/>
      <c r="AH41" s="307"/>
      <c r="AI41" s="307"/>
      <c r="AJ41" s="307"/>
      <c r="AK41" s="307"/>
      <c r="AL41" s="307"/>
      <c r="AM41" s="307"/>
      <c r="AN41" s="308"/>
      <c r="AO41" s="175"/>
      <c r="AP41" s="188"/>
      <c r="AQ41" s="188"/>
      <c r="AT41" s="175"/>
      <c r="AV41" s="194"/>
      <c r="AX41" s="188"/>
    </row>
    <row r="42" spans="2:50" ht="15.75" customHeight="1" x14ac:dyDescent="0.45">
      <c r="I42" s="228"/>
      <c r="S42" s="306">
        <f>'資料(非表示)'!A26</f>
        <v>1250000</v>
      </c>
      <c r="T42" s="307"/>
      <c r="U42" s="307"/>
      <c r="V42" s="310"/>
      <c r="W42" s="310"/>
      <c r="X42" s="310"/>
      <c r="Y42" s="310"/>
      <c r="Z42" s="307" t="str">
        <f>'資料(非表示)'!G26</f>
        <v>非自発…給与所得を30/100とみなす</v>
      </c>
      <c r="AA42" s="310"/>
      <c r="AB42" s="307"/>
      <c r="AC42" s="310"/>
      <c r="AD42" s="312"/>
      <c r="AE42" s="307"/>
      <c r="AF42" s="307"/>
      <c r="AG42" s="307"/>
      <c r="AH42" s="307"/>
      <c r="AI42" s="307"/>
      <c r="AJ42" s="307"/>
      <c r="AK42" s="307"/>
      <c r="AL42" s="307"/>
      <c r="AM42" s="307"/>
      <c r="AN42" s="308"/>
      <c r="AO42" s="175"/>
      <c r="AP42" s="188"/>
      <c r="AQ42" s="188"/>
      <c r="AT42" s="175"/>
      <c r="AV42" s="194"/>
      <c r="AX42" s="188"/>
    </row>
    <row r="43" spans="2:50" ht="15.75" customHeight="1" x14ac:dyDescent="0.45">
      <c r="I43" s="228"/>
      <c r="S43" s="306" t="str">
        <f>'資料(非表示)'!A27</f>
        <v>65歳以上年金所得ありの控除額（軽減判定所得額算出用）</v>
      </c>
      <c r="T43" s="307"/>
      <c r="U43" s="307"/>
      <c r="V43" s="310"/>
      <c r="W43" s="310"/>
      <c r="X43" s="310"/>
      <c r="Y43" s="307"/>
      <c r="Z43" s="307" t="str">
        <f>'資料(非表示)'!G27</f>
        <v>旧被扶養者…社保の扶養から後期と国保にわかれた場合は、所得割が0円、均等割が半額、場合によっては平等割も半額（世帯の国保加入者全員が旧被扶養者で7・5割軽減でない場合）</v>
      </c>
      <c r="AA43" s="307"/>
      <c r="AB43" s="307"/>
      <c r="AC43" s="310"/>
      <c r="AD43" s="313"/>
      <c r="AE43" s="307"/>
      <c r="AF43" s="307"/>
      <c r="AG43" s="307"/>
      <c r="AH43" s="307"/>
      <c r="AI43" s="307"/>
      <c r="AJ43" s="307"/>
      <c r="AK43" s="307"/>
      <c r="AL43" s="307"/>
      <c r="AM43" s="307"/>
      <c r="AN43" s="311"/>
      <c r="AO43" s="188"/>
      <c r="AP43" s="188"/>
      <c r="AQ43" s="188"/>
      <c r="AT43" s="194"/>
      <c r="AX43" s="188"/>
    </row>
    <row r="44" spans="2:50" ht="15.75" customHeight="1" x14ac:dyDescent="0.45">
      <c r="I44" s="228"/>
      <c r="S44" s="306">
        <f>'資料(非表示)'!A28</f>
        <v>150000</v>
      </c>
      <c r="T44" s="307"/>
      <c r="U44" s="307"/>
      <c r="V44" s="310"/>
      <c r="W44" s="310"/>
      <c r="X44" s="310"/>
      <c r="Y44" s="307"/>
      <c r="Z44" s="307" t="str">
        <f>'資料(非表示)'!G28</f>
        <v>特定世帯…国保から後期と国保にわかれた場合は、5年間は平等割が半額、5年後は3年間平等割が1/4軽減</v>
      </c>
      <c r="AA44" s="307"/>
      <c r="AB44" s="307"/>
      <c r="AC44" s="310"/>
      <c r="AD44" s="313"/>
      <c r="AE44" s="307"/>
      <c r="AF44" s="307"/>
      <c r="AG44" s="307"/>
      <c r="AH44" s="307"/>
      <c r="AI44" s="307"/>
      <c r="AJ44" s="307"/>
      <c r="AK44" s="307"/>
      <c r="AL44" s="307"/>
      <c r="AM44" s="307"/>
      <c r="AN44" s="311"/>
      <c r="AO44" s="188"/>
      <c r="AP44" s="188"/>
      <c r="AQ44" s="188"/>
      <c r="AT44" s="194"/>
      <c r="AX44" s="188"/>
    </row>
    <row r="45" spans="2:50" ht="15.75" customHeight="1" x14ac:dyDescent="0.45">
      <c r="S45" s="306" t="str">
        <f>'資料(非表示)'!A29</f>
        <v>65歳以上で給与所得と年金所得ありの控除額（軽減基準所得金額算出用）</v>
      </c>
      <c r="T45" s="307"/>
      <c r="U45" s="307"/>
      <c r="V45" s="310"/>
      <c r="W45" s="310"/>
      <c r="X45" s="310"/>
      <c r="Y45" s="307"/>
      <c r="Z45" s="307" t="str">
        <f>'資料(非表示)'!G29</f>
        <v>産前産後…出産月の前月から4か月間、所得割額と均等割額から相当分が減額</v>
      </c>
      <c r="AA45" s="307"/>
      <c r="AB45" s="307"/>
      <c r="AC45" s="310"/>
      <c r="AD45" s="313"/>
      <c r="AE45" s="307"/>
      <c r="AF45" s="307"/>
      <c r="AG45" s="307"/>
      <c r="AH45" s="307"/>
      <c r="AI45" s="307"/>
      <c r="AJ45" s="307"/>
      <c r="AK45" s="307"/>
      <c r="AL45" s="307"/>
      <c r="AM45" s="307"/>
      <c r="AN45" s="311"/>
      <c r="AO45" s="188"/>
      <c r="AP45" s="188"/>
      <c r="AQ45" s="188"/>
      <c r="AT45" s="194"/>
      <c r="AX45" s="188"/>
    </row>
    <row r="46" spans="2:50" ht="15.75" customHeight="1" x14ac:dyDescent="0.45">
      <c r="S46" s="306">
        <f>'資料(非表示)'!A30</f>
        <v>100000</v>
      </c>
      <c r="T46" s="307"/>
      <c r="U46" s="307"/>
      <c r="V46" s="310"/>
      <c r="W46" s="310"/>
      <c r="X46" s="310"/>
      <c r="Y46" s="307"/>
      <c r="Z46" s="307" t="str">
        <f>'資料(非表示)'!G30</f>
        <v>※旧被扶養、特定世帯、産前産後は今回の試算シートでは採用しない</v>
      </c>
      <c r="AA46" s="307"/>
      <c r="AB46" s="307"/>
      <c r="AC46" s="310"/>
      <c r="AD46" s="313"/>
      <c r="AE46" s="307"/>
      <c r="AF46" s="307"/>
      <c r="AG46" s="307"/>
      <c r="AH46" s="307"/>
      <c r="AI46" s="307"/>
      <c r="AJ46" s="307"/>
      <c r="AK46" s="307"/>
      <c r="AL46" s="307"/>
      <c r="AM46" s="307"/>
      <c r="AN46" s="311"/>
      <c r="AO46" s="188"/>
      <c r="AP46" s="188"/>
      <c r="AQ46" s="188"/>
      <c r="AT46" s="194"/>
      <c r="AX46" s="188"/>
    </row>
    <row r="47" spans="2:50" ht="15.75" customHeight="1" x14ac:dyDescent="0.45">
      <c r="S47" s="306" t="str">
        <f>'資料(非表示)'!A31</f>
        <v>65歳以上で給与所得と年金所得ありの控除額（課税標準額算出用）</v>
      </c>
      <c r="T47" s="307"/>
      <c r="U47" s="307"/>
      <c r="V47" s="310"/>
      <c r="W47" s="310"/>
      <c r="X47" s="310"/>
      <c r="Y47" s="307"/>
      <c r="Z47" s="307">
        <f>'資料(非表示)'!G31</f>
        <v>0</v>
      </c>
      <c r="AA47" s="307"/>
      <c r="AB47" s="307"/>
      <c r="AC47" s="310"/>
      <c r="AD47" s="313"/>
      <c r="AE47" s="307"/>
      <c r="AF47" s="307"/>
      <c r="AG47" s="307"/>
      <c r="AH47" s="307"/>
      <c r="AI47" s="307"/>
      <c r="AJ47" s="307"/>
      <c r="AK47" s="307"/>
      <c r="AL47" s="307"/>
      <c r="AM47" s="307"/>
      <c r="AN47" s="311"/>
      <c r="AO47" s="188"/>
      <c r="AP47" s="188"/>
      <c r="AQ47" s="188"/>
      <c r="AT47" s="194"/>
      <c r="AX47" s="188"/>
    </row>
    <row r="48" spans="2:50" ht="15.75" customHeight="1" x14ac:dyDescent="0.45">
      <c r="S48" s="306">
        <f>'資料(非表示)'!A32</f>
        <v>280000</v>
      </c>
      <c r="T48" s="310"/>
      <c r="U48" s="310"/>
      <c r="V48" s="307"/>
      <c r="W48" s="307"/>
      <c r="X48" s="307"/>
      <c r="Y48" s="307"/>
      <c r="Z48" s="307">
        <f>'資料(非表示)'!G32</f>
        <v>0</v>
      </c>
      <c r="AA48" s="307"/>
      <c r="AB48" s="307"/>
      <c r="AC48" s="310"/>
      <c r="AD48" s="307"/>
      <c r="AE48" s="307"/>
      <c r="AF48" s="307"/>
      <c r="AG48" s="307"/>
      <c r="AH48" s="307"/>
      <c r="AI48" s="307"/>
      <c r="AJ48" s="307"/>
      <c r="AK48" s="307"/>
      <c r="AL48" s="307"/>
      <c r="AM48" s="307"/>
      <c r="AN48" s="311"/>
      <c r="AO48" s="188"/>
      <c r="AP48" s="188"/>
      <c r="AQ48" s="188"/>
      <c r="AT48" s="194"/>
      <c r="AX48" s="188"/>
    </row>
    <row r="49" spans="19:50" ht="15.75" customHeight="1" x14ac:dyDescent="0.45">
      <c r="S49" s="306"/>
      <c r="T49" s="310"/>
      <c r="U49" s="310"/>
      <c r="V49" s="307"/>
      <c r="W49" s="307"/>
      <c r="X49" s="307"/>
      <c r="Y49" s="307"/>
      <c r="Z49" s="307">
        <f>'資料(非表示)'!G33</f>
        <v>0</v>
      </c>
      <c r="AA49" s="307"/>
      <c r="AB49" s="307"/>
      <c r="AC49" s="307"/>
      <c r="AD49" s="307"/>
      <c r="AE49" s="307"/>
      <c r="AF49" s="307"/>
      <c r="AG49" s="307"/>
      <c r="AH49" s="307"/>
      <c r="AI49" s="307"/>
      <c r="AJ49" s="307"/>
      <c r="AK49" s="307"/>
      <c r="AL49" s="307"/>
      <c r="AM49" s="307"/>
      <c r="AN49" s="311"/>
      <c r="AO49" s="188"/>
      <c r="AP49" s="188"/>
      <c r="AQ49" s="188"/>
      <c r="AT49" s="194"/>
      <c r="AX49" s="188"/>
    </row>
    <row r="50" spans="19:50" ht="15.75" customHeight="1" x14ac:dyDescent="0.45">
      <c r="S50" s="306"/>
      <c r="T50" s="310"/>
      <c r="U50" s="310"/>
      <c r="V50" s="307"/>
      <c r="W50" s="307"/>
      <c r="X50" s="307"/>
      <c r="Y50" s="307"/>
      <c r="Z50" s="307">
        <f>'資料(非表示)'!G34</f>
        <v>0</v>
      </c>
      <c r="AA50" s="307"/>
      <c r="AB50" s="307"/>
      <c r="AC50" s="307"/>
      <c r="AD50" s="307"/>
      <c r="AE50" s="307"/>
      <c r="AF50" s="307"/>
      <c r="AG50" s="307"/>
      <c r="AH50" s="307"/>
      <c r="AI50" s="307"/>
      <c r="AJ50" s="307"/>
      <c r="AK50" s="307"/>
      <c r="AL50" s="307"/>
      <c r="AM50" s="307"/>
      <c r="AN50" s="311"/>
      <c r="AO50" s="188"/>
      <c r="AP50" s="188"/>
      <c r="AQ50" s="188"/>
      <c r="AT50" s="194"/>
      <c r="AX50" s="188"/>
    </row>
    <row r="51" spans="19:50" ht="15.75" customHeight="1" x14ac:dyDescent="0.45">
      <c r="S51" s="306"/>
      <c r="T51" s="307"/>
      <c r="U51" s="307"/>
      <c r="V51" s="307"/>
      <c r="W51" s="307"/>
      <c r="X51" s="307"/>
      <c r="Y51" s="307"/>
      <c r="Z51" s="307">
        <f>'資料(非表示)'!G35</f>
        <v>0</v>
      </c>
      <c r="AA51" s="307"/>
      <c r="AB51" s="307"/>
      <c r="AC51" s="307"/>
      <c r="AD51" s="307"/>
      <c r="AE51" s="307"/>
      <c r="AF51" s="307"/>
      <c r="AG51" s="307"/>
      <c r="AH51" s="307"/>
      <c r="AI51" s="307"/>
      <c r="AJ51" s="307"/>
      <c r="AK51" s="307"/>
      <c r="AL51" s="307"/>
      <c r="AM51" s="307"/>
      <c r="AN51" s="311"/>
      <c r="AO51" s="188"/>
      <c r="AP51" s="188"/>
      <c r="AQ51" s="188"/>
      <c r="AT51" s="194"/>
      <c r="AX51" s="188"/>
    </row>
    <row r="52" spans="19:50" ht="15.75" customHeight="1" x14ac:dyDescent="0.45">
      <c r="S52" s="306"/>
      <c r="T52" s="307"/>
      <c r="U52" s="307"/>
      <c r="V52" s="307"/>
      <c r="W52" s="307"/>
      <c r="X52" s="307"/>
      <c r="Y52" s="307"/>
      <c r="Z52" s="307">
        <f>'資料(非表示)'!G36</f>
        <v>0</v>
      </c>
      <c r="AA52" s="307"/>
      <c r="AB52" s="307"/>
      <c r="AC52" s="307"/>
      <c r="AD52" s="307"/>
      <c r="AE52" s="307"/>
      <c r="AF52" s="307"/>
      <c r="AG52" s="307"/>
      <c r="AH52" s="307"/>
      <c r="AI52" s="307"/>
      <c r="AJ52" s="307"/>
      <c r="AK52" s="307"/>
      <c r="AL52" s="307"/>
      <c r="AM52" s="307"/>
      <c r="AN52" s="311"/>
      <c r="AO52" s="188"/>
      <c r="AP52" s="188"/>
      <c r="AQ52" s="188"/>
      <c r="AT52" s="194"/>
      <c r="AX52" s="188"/>
    </row>
    <row r="53" spans="19:50" ht="15.75" customHeight="1" x14ac:dyDescent="0.45">
      <c r="S53" s="306" t="str">
        <f>'資料(非表示)'!A37</f>
        <v>【65歳の区切り】</v>
      </c>
      <c r="T53" s="307"/>
      <c r="U53" s="307"/>
      <c r="V53" s="307"/>
      <c r="W53" s="307"/>
      <c r="X53" s="307"/>
      <c r="Y53" s="307"/>
      <c r="Z53" s="307">
        <f>'資料(非表示)'!G37</f>
        <v>0</v>
      </c>
      <c r="AA53" s="307"/>
      <c r="AB53" s="307"/>
      <c r="AC53" s="307"/>
      <c r="AD53" s="307"/>
      <c r="AE53" s="307"/>
      <c r="AF53" s="307"/>
      <c r="AG53" s="307"/>
      <c r="AH53" s="307"/>
      <c r="AI53" s="307"/>
      <c r="AJ53" s="307"/>
      <c r="AK53" s="307"/>
      <c r="AL53" s="307"/>
      <c r="AM53" s="307"/>
      <c r="AN53" s="311"/>
      <c r="AO53" s="188"/>
      <c r="AP53" s="188"/>
      <c r="AQ53" s="188"/>
      <c r="AT53" s="194"/>
      <c r="AX53" s="188"/>
    </row>
    <row r="54" spans="19:50" ht="15.75" customHeight="1" x14ac:dyDescent="0.45">
      <c r="S54" s="314" t="str">
        <f>'資料(非表示)'!A38</f>
        <v>昭和</v>
      </c>
      <c r="T54" s="315">
        <f>'資料(非表示)'!B38</f>
        <v>36</v>
      </c>
      <c r="U54" s="307" t="str">
        <f>'資料(非表示)'!C38</f>
        <v>年1月1日</v>
      </c>
      <c r="V54" s="307"/>
      <c r="W54" s="307"/>
      <c r="X54" s="307"/>
      <c r="Y54" s="307"/>
      <c r="Z54" s="307"/>
      <c r="AA54" s="307"/>
      <c r="AB54" s="307"/>
      <c r="AC54" s="307"/>
      <c r="AD54" s="307"/>
      <c r="AE54" s="307"/>
      <c r="AF54" s="307"/>
      <c r="AG54" s="307"/>
      <c r="AH54" s="307"/>
      <c r="AI54" s="307"/>
      <c r="AJ54" s="307"/>
      <c r="AK54" s="307"/>
      <c r="AL54" s="307"/>
      <c r="AM54" s="307"/>
      <c r="AN54" s="311"/>
      <c r="AO54" s="188"/>
      <c r="AP54" s="188"/>
      <c r="AQ54" s="188"/>
      <c r="AT54" s="194"/>
      <c r="AX54" s="188"/>
    </row>
    <row r="55" spans="19:50" ht="15.75" customHeight="1" x14ac:dyDescent="0.45">
      <c r="S55" s="306"/>
      <c r="T55" s="307"/>
      <c r="U55" s="307"/>
      <c r="V55" s="307"/>
      <c r="W55" s="307"/>
      <c r="X55" s="307"/>
      <c r="Y55" s="307"/>
      <c r="Z55" s="307"/>
      <c r="AA55" s="307"/>
      <c r="AB55" s="307"/>
      <c r="AC55" s="307"/>
      <c r="AD55" s="307"/>
      <c r="AE55" s="307"/>
      <c r="AF55" s="307"/>
      <c r="AG55" s="307"/>
      <c r="AH55" s="307"/>
      <c r="AI55" s="307"/>
      <c r="AJ55" s="307"/>
      <c r="AK55" s="307"/>
      <c r="AL55" s="307"/>
      <c r="AM55" s="307"/>
      <c r="AN55" s="311"/>
      <c r="AO55" s="188"/>
      <c r="AP55" s="188"/>
      <c r="AQ55" s="188"/>
      <c r="AT55" s="194"/>
      <c r="AX55" s="188"/>
    </row>
    <row r="56" spans="19:50" ht="15.75" customHeight="1" x14ac:dyDescent="0.45">
      <c r="S56" s="316"/>
      <c r="T56" s="317"/>
      <c r="U56" s="317"/>
      <c r="V56" s="318"/>
      <c r="W56" s="318"/>
      <c r="X56" s="318"/>
      <c r="Y56" s="318"/>
      <c r="Z56" s="318"/>
      <c r="AA56" s="318"/>
      <c r="AB56" s="318"/>
      <c r="AC56" s="318"/>
      <c r="AD56" s="318"/>
      <c r="AE56" s="318"/>
      <c r="AF56" s="318"/>
      <c r="AG56" s="318"/>
      <c r="AH56" s="318"/>
      <c r="AI56" s="318"/>
      <c r="AJ56" s="318"/>
      <c r="AK56" s="318"/>
      <c r="AL56" s="318"/>
      <c r="AM56" s="318"/>
      <c r="AN56" s="319"/>
      <c r="AO56" s="188"/>
      <c r="AP56" s="188"/>
      <c r="AQ56" s="188"/>
      <c r="AT56" s="194"/>
      <c r="AX56" s="188"/>
    </row>
  </sheetData>
  <sheetProtection algorithmName="SHA-512" hashValue="d4+fkoQnr0Cg0loWILI36jf4UfXIdreNiEn2AzrRDYwnG4VHgbrtnOklfLcWAU/on9PGx/R3Fj1eWNuQj7IsqQ==" saltValue="1mM4SyR9bpXsaF8xLldLwQ==" spinCount="100000" sheet="1" objects="1" scenarios="1"/>
  <phoneticPr fontId="97"/>
  <dataValidations count="1">
    <dataValidation type="list" operator="equal" allowBlank="1" showInputMessage="1" showErrorMessage="1" sqref="G7:L13" xr:uid="{00000000-0002-0000-0500-000000000000}">
      <formula1>月数</formula1>
      <formula2>0</formula2>
    </dataValidation>
  </dataValidations>
  <pageMargins left="0.7" right="0.7" top="0.75" bottom="0.75"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9D9D9"/>
  </sheetPr>
  <dimension ref="A1:AMK38"/>
  <sheetViews>
    <sheetView zoomScaleNormal="100" zoomScalePageLayoutView="60" workbookViewId="0"/>
  </sheetViews>
  <sheetFormatPr defaultRowHeight="18" x14ac:dyDescent="0.45"/>
  <cols>
    <col min="1" max="5" width="13.8984375" style="95"/>
    <col min="6" max="6" width="4.19921875" style="95"/>
    <col min="7" max="8" width="11.3984375" style="95"/>
    <col min="9" max="9" width="9.09765625" style="95"/>
    <col min="10" max="10" width="3.19921875" style="95"/>
    <col min="11" max="11" width="18.296875" style="95"/>
    <col min="12" max="12" width="3.19921875" style="95"/>
    <col min="13" max="13" width="9.09765625" style="95"/>
    <col min="14" max="14" width="3.19921875" style="95"/>
    <col min="15" max="15" width="10" style="95"/>
    <col min="16" max="16" width="3.19921875" style="95"/>
    <col min="17" max="17" width="10.3984375" style="95"/>
    <col min="18" max="1025" width="14.8984375" style="95"/>
  </cols>
  <sheetData>
    <row r="1" spans="1:18" ht="16.95" customHeight="1" x14ac:dyDescent="0.45">
      <c r="A1" s="253" t="s">
        <v>234</v>
      </c>
      <c r="B1"/>
      <c r="C1"/>
      <c r="D1"/>
      <c r="E1"/>
      <c r="G1"/>
      <c r="H1"/>
      <c r="I1"/>
      <c r="J1"/>
      <c r="K1"/>
      <c r="L1"/>
      <c r="M1"/>
      <c r="N1"/>
      <c r="O1"/>
      <c r="P1"/>
      <c r="Q1"/>
      <c r="R1"/>
    </row>
    <row r="2" spans="1:18" ht="16.95" customHeight="1" x14ac:dyDescent="0.45">
      <c r="A2" s="254"/>
      <c r="B2"/>
      <c r="C2"/>
      <c r="D2"/>
      <c r="E2"/>
      <c r="G2"/>
      <c r="H2"/>
      <c r="I2"/>
      <c r="J2"/>
      <c r="K2"/>
      <c r="L2"/>
      <c r="M2"/>
      <c r="N2"/>
      <c r="O2"/>
      <c r="P2"/>
      <c r="Q2"/>
      <c r="R2"/>
    </row>
    <row r="3" spans="1:18" ht="16.95" customHeight="1" x14ac:dyDescent="0.45">
      <c r="A3" s="255" t="s">
        <v>235</v>
      </c>
      <c r="B3" s="256">
        <v>8</v>
      </c>
      <c r="C3" s="108" t="s">
        <v>236</v>
      </c>
      <c r="D3"/>
      <c r="E3"/>
      <c r="G3"/>
      <c r="H3"/>
      <c r="I3"/>
      <c r="J3"/>
      <c r="K3"/>
      <c r="L3"/>
      <c r="M3"/>
      <c r="N3"/>
      <c r="O3"/>
      <c r="P3"/>
      <c r="Q3"/>
      <c r="R3"/>
    </row>
    <row r="4" spans="1:18" ht="16.95" customHeight="1" x14ac:dyDescent="0.45">
      <c r="A4" s="255"/>
      <c r="B4" s="254"/>
      <c r="C4"/>
      <c r="D4"/>
      <c r="E4"/>
      <c r="G4"/>
      <c r="H4"/>
      <c r="I4"/>
      <c r="J4"/>
      <c r="K4"/>
      <c r="L4"/>
      <c r="M4"/>
      <c r="N4"/>
      <c r="O4"/>
      <c r="P4"/>
      <c r="Q4"/>
      <c r="R4"/>
    </row>
    <row r="5" spans="1:18" ht="16.95" customHeight="1" x14ac:dyDescent="0.45">
      <c r="A5"/>
      <c r="B5"/>
      <c r="C5"/>
      <c r="D5"/>
      <c r="E5"/>
      <c r="G5"/>
      <c r="H5"/>
      <c r="I5"/>
      <c r="J5"/>
      <c r="K5"/>
      <c r="L5"/>
      <c r="M5"/>
      <c r="N5"/>
      <c r="O5"/>
      <c r="P5"/>
      <c r="Q5"/>
      <c r="R5"/>
    </row>
    <row r="6" spans="1:18" ht="16.95" customHeight="1" x14ac:dyDescent="0.45">
      <c r="A6" s="112" t="s">
        <v>237</v>
      </c>
      <c r="B6"/>
      <c r="C6"/>
      <c r="D6"/>
      <c r="E6"/>
      <c r="G6" s="112" t="s">
        <v>238</v>
      </c>
      <c r="H6"/>
      <c r="I6"/>
      <c r="J6"/>
      <c r="K6"/>
      <c r="L6"/>
      <c r="M6"/>
      <c r="N6"/>
      <c r="O6"/>
      <c r="P6"/>
      <c r="Q6"/>
      <c r="R6"/>
    </row>
    <row r="7" spans="1:18" ht="16.95" customHeight="1" x14ac:dyDescent="0.45">
      <c r="A7" s="257"/>
      <c r="B7" s="258" t="s">
        <v>51</v>
      </c>
      <c r="C7" s="258" t="s">
        <v>239</v>
      </c>
      <c r="D7" s="258" t="s">
        <v>53</v>
      </c>
      <c r="E7" s="259" t="s">
        <v>54</v>
      </c>
      <c r="G7" s="257"/>
      <c r="H7" s="260"/>
      <c r="I7" s="260"/>
      <c r="J7" s="260"/>
      <c r="K7" s="260"/>
      <c r="L7" s="260"/>
      <c r="M7" s="260"/>
      <c r="N7" s="260"/>
      <c r="O7" s="260"/>
      <c r="P7" s="260"/>
      <c r="Q7" s="260"/>
      <c r="R7" s="261"/>
    </row>
    <row r="8" spans="1:18" ht="16.95" customHeight="1" x14ac:dyDescent="0.45">
      <c r="A8" s="262" t="s">
        <v>240</v>
      </c>
      <c r="B8" s="263">
        <v>8.3000000000000004E-2</v>
      </c>
      <c r="C8" s="263">
        <v>2.8000000000000001E-2</v>
      </c>
      <c r="D8" s="263">
        <v>2.4E-2</v>
      </c>
      <c r="E8" s="264">
        <v>3.0000000000000001E-3</v>
      </c>
      <c r="G8" s="265" t="s">
        <v>241</v>
      </c>
      <c r="H8" s="266" t="s">
        <v>242</v>
      </c>
      <c r="I8" s="267">
        <v>430000</v>
      </c>
      <c r="J8" s="266" t="s">
        <v>231</v>
      </c>
      <c r="K8" s="266" t="s">
        <v>243</v>
      </c>
      <c r="L8" s="268" t="s">
        <v>232</v>
      </c>
      <c r="M8" s="267">
        <v>100000</v>
      </c>
      <c r="N8" s="266" t="s">
        <v>231</v>
      </c>
      <c r="O8" s="269">
        <v>570000</v>
      </c>
      <c r="P8" s="268" t="s">
        <v>232</v>
      </c>
      <c r="Q8" s="266" t="s">
        <v>165</v>
      </c>
      <c r="R8" s="270" t="s">
        <v>244</v>
      </c>
    </row>
    <row r="9" spans="1:18" ht="16.95" customHeight="1" x14ac:dyDescent="0.45">
      <c r="A9" s="271" t="s">
        <v>245</v>
      </c>
      <c r="B9" s="272">
        <v>23400</v>
      </c>
      <c r="C9" s="272">
        <v>8000</v>
      </c>
      <c r="D9" s="272">
        <v>7700</v>
      </c>
      <c r="E9" s="273">
        <v>1156</v>
      </c>
      <c r="G9" s="274" t="s">
        <v>246</v>
      </c>
      <c r="H9" s="275" t="s">
        <v>242</v>
      </c>
      <c r="I9" s="276">
        <v>430000</v>
      </c>
      <c r="J9" s="275" t="s">
        <v>231</v>
      </c>
      <c r="K9" s="275" t="s">
        <v>243</v>
      </c>
      <c r="L9" s="277" t="s">
        <v>232</v>
      </c>
      <c r="M9" s="276">
        <v>100000</v>
      </c>
      <c r="N9" s="275" t="s">
        <v>231</v>
      </c>
      <c r="O9" s="278">
        <v>310000</v>
      </c>
      <c r="P9" s="277" t="s">
        <v>232</v>
      </c>
      <c r="Q9" s="275" t="s">
        <v>165</v>
      </c>
      <c r="R9" s="279" t="s">
        <v>244</v>
      </c>
    </row>
    <row r="10" spans="1:18" ht="16.95" customHeight="1" x14ac:dyDescent="0.45">
      <c r="A10" s="280" t="s">
        <v>247</v>
      </c>
      <c r="B10" s="281">
        <v>21000</v>
      </c>
      <c r="C10" s="281">
        <v>7100</v>
      </c>
      <c r="D10" s="281">
        <v>5100</v>
      </c>
      <c r="E10" s="282">
        <v>988</v>
      </c>
      <c r="G10" s="283" t="s">
        <v>248</v>
      </c>
      <c r="H10" s="284" t="s">
        <v>242</v>
      </c>
      <c r="I10" s="285">
        <v>430000</v>
      </c>
      <c r="J10" s="284" t="s">
        <v>231</v>
      </c>
      <c r="K10" s="284" t="s">
        <v>243</v>
      </c>
      <c r="L10" s="286" t="s">
        <v>232</v>
      </c>
      <c r="M10" s="285">
        <v>100000</v>
      </c>
      <c r="N10" s="284" t="s">
        <v>244</v>
      </c>
      <c r="O10" s="285"/>
      <c r="P10" s="284"/>
      <c r="Q10" s="284"/>
      <c r="R10" s="287"/>
    </row>
    <row r="11" spans="1:18" ht="16.95" customHeight="1" x14ac:dyDescent="0.45">
      <c r="A11" s="288" t="s">
        <v>249</v>
      </c>
      <c r="B11" s="289">
        <v>670000</v>
      </c>
      <c r="C11" s="289">
        <v>260000</v>
      </c>
      <c r="D11" s="289">
        <v>170000</v>
      </c>
      <c r="E11" s="290">
        <v>30000</v>
      </c>
      <c r="G11"/>
      <c r="I11" s="108" t="s">
        <v>250</v>
      </c>
    </row>
    <row r="12" spans="1:18" ht="16.95" customHeight="1" x14ac:dyDescent="0.45">
      <c r="A12"/>
      <c r="B12"/>
      <c r="C12"/>
      <c r="D12" s="255" t="s">
        <v>251</v>
      </c>
      <c r="E12" s="291">
        <f>SUM(B11:E11)</f>
        <v>1130000</v>
      </c>
      <c r="G12"/>
    </row>
    <row r="13" spans="1:18" ht="16.95" customHeight="1" x14ac:dyDescent="0.45">
      <c r="A13"/>
      <c r="B13"/>
      <c r="C13"/>
      <c r="D13"/>
      <c r="E13"/>
      <c r="G13"/>
    </row>
    <row r="14" spans="1:18" ht="16.95" customHeight="1" x14ac:dyDescent="0.45">
      <c r="A14"/>
      <c r="B14"/>
      <c r="C14"/>
      <c r="D14" s="255" t="s">
        <v>54</v>
      </c>
      <c r="E14" s="253">
        <v>75</v>
      </c>
      <c r="G14"/>
    </row>
    <row r="15" spans="1:18" ht="16.95" customHeight="1" x14ac:dyDescent="0.45">
      <c r="A15"/>
      <c r="B15"/>
      <c r="C15"/>
      <c r="E15" s="292" t="s">
        <v>252</v>
      </c>
      <c r="G15"/>
    </row>
    <row r="16" spans="1:18" ht="16.95" customHeight="1" x14ac:dyDescent="0.45">
      <c r="A16"/>
      <c r="B16"/>
      <c r="C16"/>
      <c r="G16"/>
    </row>
    <row r="17" spans="1:7" ht="16.95" customHeight="1" x14ac:dyDescent="0.45">
      <c r="A17"/>
      <c r="B17"/>
      <c r="C17"/>
      <c r="G17"/>
    </row>
    <row r="18" spans="1:7" ht="16.95" customHeight="1" x14ac:dyDescent="0.45">
      <c r="A18" s="112" t="s">
        <v>253</v>
      </c>
      <c r="B18" s="293"/>
      <c r="C18" s="293"/>
      <c r="G18" s="112" t="s">
        <v>254</v>
      </c>
    </row>
    <row r="19" spans="1:7" ht="16.95" customHeight="1" x14ac:dyDescent="0.45">
      <c r="A19" s="108" t="s">
        <v>187</v>
      </c>
      <c r="B19" s="293"/>
      <c r="C19"/>
      <c r="G19" s="294" t="s">
        <v>255</v>
      </c>
    </row>
    <row r="20" spans="1:7" ht="16.95" customHeight="1" x14ac:dyDescent="0.45">
      <c r="A20" s="295">
        <v>430000</v>
      </c>
      <c r="B20" s="293"/>
      <c r="C20"/>
      <c r="G20" s="296" t="s">
        <v>256</v>
      </c>
    </row>
    <row r="21" spans="1:7" ht="16.95" customHeight="1" x14ac:dyDescent="0.45">
      <c r="A21" s="294" t="s">
        <v>257</v>
      </c>
      <c r="B21" s="293"/>
      <c r="C21"/>
      <c r="G21" s="297" t="s">
        <v>258</v>
      </c>
    </row>
    <row r="22" spans="1:7" ht="16.95" customHeight="1" x14ac:dyDescent="0.45">
      <c r="A22" s="295">
        <v>550000</v>
      </c>
      <c r="B22" s="293"/>
      <c r="C22"/>
      <c r="G22" s="297" t="s">
        <v>259</v>
      </c>
    </row>
    <row r="23" spans="1:7" ht="16.95" customHeight="1" x14ac:dyDescent="0.45">
      <c r="A23" s="294" t="s">
        <v>260</v>
      </c>
      <c r="B23" s="293"/>
      <c r="C23"/>
      <c r="G23" s="293"/>
    </row>
    <row r="24" spans="1:7" ht="16.95" customHeight="1" x14ac:dyDescent="0.45">
      <c r="A24" s="295">
        <v>600000</v>
      </c>
      <c r="B24" s="293"/>
      <c r="C24"/>
      <c r="G24" s="108" t="s">
        <v>261</v>
      </c>
    </row>
    <row r="25" spans="1:7" ht="16.95" customHeight="1" x14ac:dyDescent="0.45">
      <c r="A25" s="294" t="s">
        <v>262</v>
      </c>
      <c r="B25"/>
      <c r="C25"/>
      <c r="G25" s="298" t="s">
        <v>263</v>
      </c>
    </row>
    <row r="26" spans="1:7" ht="16.95" customHeight="1" x14ac:dyDescent="0.45">
      <c r="A26" s="295">
        <v>1250000</v>
      </c>
      <c r="B26"/>
      <c r="C26"/>
      <c r="G26" s="298" t="s">
        <v>264</v>
      </c>
    </row>
    <row r="27" spans="1:7" ht="16.95" customHeight="1" x14ac:dyDescent="0.45">
      <c r="A27" s="293" t="s">
        <v>265</v>
      </c>
      <c r="B27"/>
      <c r="C27"/>
      <c r="G27" s="298" t="s">
        <v>266</v>
      </c>
    </row>
    <row r="28" spans="1:7" ht="16.95" customHeight="1" x14ac:dyDescent="0.45">
      <c r="A28" s="295">
        <v>150000</v>
      </c>
      <c r="B28"/>
      <c r="C28" s="293"/>
      <c r="G28" s="298" t="s">
        <v>267</v>
      </c>
    </row>
    <row r="29" spans="1:7" ht="16.95" customHeight="1" x14ac:dyDescent="0.45">
      <c r="A29" s="293" t="s">
        <v>268</v>
      </c>
      <c r="B29"/>
      <c r="C29" s="293"/>
      <c r="G29" s="298" t="s">
        <v>269</v>
      </c>
    </row>
    <row r="30" spans="1:7" ht="16.95" customHeight="1" x14ac:dyDescent="0.45">
      <c r="A30" s="295">
        <v>100000</v>
      </c>
      <c r="B30"/>
      <c r="C30" s="293"/>
      <c r="G30" s="299" t="s">
        <v>270</v>
      </c>
    </row>
    <row r="31" spans="1:7" ht="16.95" customHeight="1" x14ac:dyDescent="0.45">
      <c r="A31" s="293" t="s">
        <v>271</v>
      </c>
      <c r="B31"/>
      <c r="C31" s="293"/>
    </row>
    <row r="32" spans="1:7" ht="16.95" customHeight="1" x14ac:dyDescent="0.45">
      <c r="A32" s="295">
        <v>280000</v>
      </c>
      <c r="B32"/>
      <c r="C32" s="293"/>
    </row>
    <row r="33" spans="1:3" ht="16.95" customHeight="1" x14ac:dyDescent="0.45">
      <c r="A33"/>
      <c r="B33"/>
      <c r="C33"/>
    </row>
    <row r="34" spans="1:3" ht="16.95" customHeight="1" x14ac:dyDescent="0.45">
      <c r="A34"/>
      <c r="B34"/>
      <c r="C34"/>
    </row>
    <row r="35" spans="1:3" ht="16.95" customHeight="1" x14ac:dyDescent="0.45">
      <c r="A35"/>
      <c r="B35"/>
      <c r="C35"/>
    </row>
    <row r="36" spans="1:3" ht="16.95" customHeight="1" x14ac:dyDescent="0.45">
      <c r="A36"/>
      <c r="B36"/>
      <c r="C36"/>
    </row>
    <row r="37" spans="1:3" ht="16.95" customHeight="1" x14ac:dyDescent="0.45">
      <c r="A37" s="112" t="s">
        <v>272</v>
      </c>
      <c r="B37"/>
      <c r="C37"/>
    </row>
    <row r="38" spans="1:3" ht="16.95" customHeight="1" x14ac:dyDescent="0.45">
      <c r="A38" s="255" t="s">
        <v>273</v>
      </c>
      <c r="B38" s="300">
        <v>36</v>
      </c>
      <c r="C38" s="108" t="s">
        <v>274</v>
      </c>
    </row>
  </sheetData>
  <sheetProtection algorithmName="SHA-512" hashValue="3H7SkOaXLfZZ24BZAd9e05zXceTJswvVuxmFxmhpFMGUdSbm2ffmAvcw6dUaFWR9tgWukMxSQzmtqGy2n1zF0A==" saltValue="CEkHIwKtTD7In1vyMU5ROQ==" spinCount="100000" sheet="1" objects="1" scenarios="1"/>
  <phoneticPr fontId="97"/>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☆試算シート</vt:lpstr>
      <vt:lpstr>計算方法について</vt:lpstr>
      <vt:lpstr>収入金額の入力について</vt:lpstr>
      <vt:lpstr>給与所得の求め方</vt:lpstr>
      <vt:lpstr>公的年金等の所得の求め方</vt:lpstr>
      <vt:lpstr>計算用(非表示)</vt:lpstr>
      <vt:lpstr>資料(非表示)</vt:lpstr>
    </vt:vector>
  </TitlesOfParts>
  <Company>Sanyo-Onoda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25138@rds.local</cp:lastModifiedBy>
  <dcterms:created xsi:type="dcterms:W3CDTF">2026-10-27T06:43:02Z</dcterms:created>
  <dcterms:modified xsi:type="dcterms:W3CDTF">2026-10-27T06:51:27Z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2026-09-03T03:40:23Z</dcterms:created>
  <dc:creator>藤田 裕子</dc:creator>
  <dc:description/>
  <dc:language>en-US</dc:language>
  <cp:lastModifiedBy>国保年金課</cp:lastModifiedBy>
  <cp:lastPrinted>2026-09-17T23:35:01Z</cp:lastPrinted>
  <dcterms:modified xsi:type="dcterms:W3CDTF">2026-10-22T02:32:07Z</dcterms:modified>
  <cp:revision>0</cp:revision>
  <dc:subject/>
  <dc:title/>
</cp:coreProperties>
</file>